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<sst xmlns="http://schemas.openxmlformats.org/spreadsheetml/2006/main" count="3918" uniqueCount="1778">
  <si>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</si>
  <si>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</si>
  <si>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</si>
  <si>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</si>
  <si>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</si>
  <si>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</si>
  <si>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</si>
  <si>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</si>
  <si>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</si>
  <si>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</si>
  <si>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</si>
  <si>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</si>
  <si>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</si>
  <si>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</si>
  <si>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</si>
  <si>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</si>
  <si>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</si>
  <si>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</si>
  <si>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</si>
  <si>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</si>
  <si>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</si>
  <si>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</si>
  <si>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</si>
  <si>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</si>
  <si>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</si>
  <si>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</si>
  <si>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</si>
  <si>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</si>
  <si>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</si>
  <si>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</si>
  <si>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>@ Interest from Government Treasury transaction.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</si>
  <si>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</si>
  <si>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</si>
  <si>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</si>
  <si>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</si>
  <si>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</si>
  <si>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</si>
  <si>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</si>
  <si>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</si>
  <si>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</si>
  <si>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</si>
  <si>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</si>
  <si>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</si>
  <si>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</si>
  <si>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</si>
  <si>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</si>
  <si>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</si>
  <si>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</si>
  <si>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</si>
  <si>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</si>
  <si>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</si>
  <si>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</si>
  <si>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</si>
  <si>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</si>
  <si>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</si>
  <si>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</si>
  <si>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</si>
  <si>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</si>
  <si>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</si>
  <si>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</si>
  <si>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</si>
  <si>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</si>
  <si>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</si>
  <si>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</si>
  <si>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</si>
  <si>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</si>
  <si>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</si>
  <si>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</si>
  <si>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</si>
  <si>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</si>
  <si>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</si>
  <si>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</si>
  <si>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5.0-12.5</t>
  </si>
  <si>
    <t>4.0-15.0</t>
  </si>
  <si>
    <t>4.0-15.5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</si>
  <si>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</si>
  <si>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</si>
  <si>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</si>
  <si>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</si>
  <si>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</si>
  <si>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</si>
  <si>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</si>
  <si>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</si>
  <si>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</si>
  <si>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</si>
  <si>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</si>
  <si>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</si>
  <si>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</si>
  <si>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</si>
  <si>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</si>
  <si>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</si>
  <si>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</si>
  <si>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</si>
  <si>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</si>
  <si>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</si>
  <si>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</si>
  <si>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</si>
  <si>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</si>
  <si>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</si>
  <si>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</si>
  <si>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</si>
  <si>
    <t>N.B. Insurance Company Ltd.</t>
  </si>
  <si>
    <t>2067-8-2</t>
  </si>
  <si>
    <t xml:space="preserve">Kathmandu  Finance Ltd </t>
  </si>
  <si>
    <t>2067-8-7</t>
  </si>
  <si>
    <t>Butwal Finance Ltd.</t>
  </si>
  <si>
    <t>2067-8-17</t>
  </si>
  <si>
    <t>Lord Buddha Finance Ltd.</t>
  </si>
  <si>
    <t>2067-8-28</t>
  </si>
  <si>
    <t>Professional Bikas Bank Ltd.</t>
  </si>
  <si>
    <t>Purnima Bikas Bank Ltd.</t>
  </si>
  <si>
    <t>2067-812</t>
  </si>
  <si>
    <t xml:space="preserve"> Rara  Bikas Bank Ltd.</t>
  </si>
  <si>
    <t>2067-8-14</t>
  </si>
  <si>
    <t>United Finance Ltd.</t>
  </si>
  <si>
    <t>Himchuli Bikas Bank Ltd.</t>
  </si>
  <si>
    <t>2067-8-13</t>
  </si>
  <si>
    <t>NIDC CApital Market Ltd.</t>
  </si>
  <si>
    <t>Everest Bank Ltd.</t>
  </si>
  <si>
    <t>2067-8-26</t>
  </si>
  <si>
    <t>Standard Chartered Bank Ltd.</t>
  </si>
  <si>
    <t>2067-8-29</t>
  </si>
  <si>
    <t>Kathmandu Finance Ltd.</t>
  </si>
  <si>
    <t>Shibhalaxmi Finance Ltd.</t>
  </si>
  <si>
    <t>Swastik Merchant Finance  Ltd.</t>
  </si>
  <si>
    <t>UniqueFinance Ltd.</t>
  </si>
  <si>
    <t>Diyalo Bikas Bank Ltd.</t>
  </si>
  <si>
    <t>Seti Bittiya Sanstha Ltd.</t>
  </si>
  <si>
    <t>Gaurishankar Dev. Bank Ltd.</t>
  </si>
  <si>
    <t>PadhupatiI Dev. Bank Ltd.</t>
  </si>
  <si>
    <t>Sahayogi Bikas Bank Ltd.</t>
  </si>
  <si>
    <t>Prudential Finance Ltd.</t>
  </si>
  <si>
    <t xml:space="preserve">CMB Finance Ltd. </t>
  </si>
  <si>
    <t>Citizen Bank Int. Ltd.</t>
  </si>
  <si>
    <t>***Base:August24, 2008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</si>
  <si>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</si>
  <si>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</si>
  <si>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</si>
  <si>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</si>
  <si>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</si>
  <si>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</si>
  <si>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</si>
  <si>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</si>
  <si>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</si>
  <si>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</si>
  <si>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</si>
  <si>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</si>
  <si>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</si>
  <si>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</si>
  <si>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</si>
  <si>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</si>
  <si>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</si>
  <si>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</si>
  <si>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</si>
  <si>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</si>
  <si>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</si>
  <si>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</si>
  <si>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</si>
  <si>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</si>
  <si>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</si>
  <si>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</si>
  <si>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</si>
  <si>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</si>
  <si>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</si>
  <si>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</si>
  <si>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</si>
  <si>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</si>
  <si>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</si>
  <si>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</si>
  <si>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</si>
  <si>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</si>
  <si>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</si>
  <si>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</si>
  <si>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</si>
  <si>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</si>
  <si>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</si>
  <si>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</si>
  <si>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</si>
  <si>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</si>
  <si>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</si>
  <si>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</si>
  <si>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</si>
  <si>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</si>
  <si>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</si>
  <si>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</si>
  <si>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</si>
  <si>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</si>
  <si>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</si>
  <si>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</si>
  <si>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</si>
  <si>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</si>
  <si>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</si>
  <si>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</si>
  <si>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</si>
  <si>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</si>
  <si>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</si>
  <si>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</si>
  <si>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</si>
  <si>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</si>
  <si>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</si>
  <si>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</si>
  <si>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</si>
  <si>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</si>
  <si>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</si>
  <si>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</si>
  <si>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</si>
  <si>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</si>
  <si>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</si>
  <si>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</si>
  <si>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</si>
  <si>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</si>
  <si>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</si>
  <si>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</si>
  <si>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</si>
  <si>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</si>
  <si>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</si>
  <si>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</si>
  <si>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</si>
  <si>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</si>
  <si>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</si>
  <si>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</si>
  <si>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</si>
  <si>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</si>
  <si>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</si>
  <si>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</si>
  <si>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</si>
  <si>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</si>
  <si>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</si>
  <si>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</si>
  <si>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</si>
  <si>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</si>
  <si>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</si>
  <si>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</si>
  <si>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</si>
  <si>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</si>
  <si>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</si>
  <si>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</si>
  <si>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</si>
  <si>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</si>
  <si>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</si>
  <si>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</si>
  <si>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</si>
  <si>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</si>
  <si>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</si>
  <si>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</si>
  <si>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</si>
  <si>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</si>
  <si>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</si>
  <si>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</si>
  <si>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</si>
  <si>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</si>
  <si>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</si>
  <si>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</si>
  <si>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</si>
  <si>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</si>
  <si>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</si>
  <si>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</si>
  <si>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</si>
  <si>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</si>
  <si>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</si>
  <si>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</si>
  <si>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</si>
  <si>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</si>
  <si>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</si>
  <si>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</si>
  <si>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</si>
  <si>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</si>
  <si>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</si>
  <si>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</si>
  <si>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</si>
  <si>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</si>
  <si>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</si>
  <si>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</si>
  <si>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</si>
  <si>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</si>
  <si>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</si>
  <si>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</si>
  <si>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</si>
  <si>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</si>
  <si>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</si>
  <si>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</si>
  <si>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</si>
  <si>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</si>
  <si>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</si>
  <si>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</si>
  <si>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</si>
  <si>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</si>
  <si>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</si>
  <si>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</si>
  <si>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</si>
  <si>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</si>
  <si>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</si>
  <si>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</si>
  <si>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</si>
  <si>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</si>
  <si>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</si>
  <si>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</si>
  <si>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</si>
  <si>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</si>
  <si>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</si>
  <si>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</si>
  <si>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</si>
  <si>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</si>
  <si>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</si>
  <si>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</si>
  <si>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</si>
  <si>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</si>
  <si>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</si>
  <si>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</si>
  <si>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</si>
  <si>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</si>
  <si>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</si>
  <si>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</si>
  <si>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</si>
  <si>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</si>
  <si>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</si>
  <si>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</si>
  <si>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</si>
  <si>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</si>
  <si>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</si>
  <si>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</si>
  <si>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</si>
  <si>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</si>
  <si>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</si>
  <si>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</si>
  <si>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</si>
  <si>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</si>
  <si>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</si>
  <si>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</si>
  <si>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</si>
  <si>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</si>
  <si>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</si>
  <si>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</si>
  <si>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</si>
  <si>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</si>
  <si>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</si>
  <si>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</si>
  <si>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</si>
  <si>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</si>
  <si>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</si>
  <si>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</si>
  <si>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</si>
  <si>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</si>
  <si>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</si>
  <si>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</si>
  <si>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</si>
  <si>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</si>
  <si>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</si>
  <si>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</si>
  <si>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</si>
  <si>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</si>
  <si>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</si>
  <si>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</si>
  <si>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</si>
  <si>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</si>
  <si>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</si>
  <si>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</si>
  <si>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</si>
  <si>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</si>
  <si>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</si>
  <si>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</si>
  <si>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</si>
  <si>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</si>
  <si>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</si>
  <si>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</si>
  <si>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</si>
  <si>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</si>
  <si>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</si>
  <si>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</si>
  <si>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</si>
  <si>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</si>
  <si>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</si>
  <si>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</si>
  <si>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</si>
  <si>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</si>
  <si>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</si>
  <si>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</si>
  <si>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</si>
  <si>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</si>
  <si>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</si>
  <si>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</si>
  <si>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</si>
  <si>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</si>
  <si>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</si>
  <si>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</si>
  <si>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</si>
  <si>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</si>
  <si>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</si>
  <si>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</si>
  <si>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</si>
  <si>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</si>
  <si>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</si>
  <si>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</si>
  <si>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</si>
  <si>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</si>
  <si>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</si>
  <si>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</si>
  <si>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</si>
  <si>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</si>
  <si>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</si>
  <si>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</si>
  <si>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</si>
  <si>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</si>
  <si>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</si>
  <si>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</si>
  <si>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</si>
  <si>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</si>
  <si>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</si>
  <si>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</si>
  <si>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</si>
  <si>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</si>
  <si>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</si>
  <si>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</si>
  <si>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</si>
  <si>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</si>
  <si>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</si>
  <si>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</si>
  <si>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</si>
  <si>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</si>
  <si>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</si>
  <si>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</si>
  <si>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</si>
  <si>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</si>
  <si>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</si>
  <si>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</si>
  <si>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</si>
  <si>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</si>
  <si>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</si>
  <si>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</si>
  <si>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</si>
  <si>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</si>
  <si>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</si>
  <si>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</si>
  <si>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</si>
  <si>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</si>
  <si>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</si>
  <si>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</si>
  <si>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</si>
  <si>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</si>
  <si>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</si>
  <si>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</si>
  <si>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</si>
  <si>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</si>
  <si>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</si>
  <si>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</si>
  <si>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</si>
  <si>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</si>
  <si>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</si>
  <si>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</si>
  <si>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</si>
  <si>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</si>
  <si>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</si>
  <si>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</si>
  <si>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</si>
  <si>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</si>
  <si>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</si>
  <si>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</si>
  <si>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</si>
  <si>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</si>
  <si>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</si>
  <si>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</si>
  <si>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</si>
  <si>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(US$ in million)</t>
  </si>
  <si>
    <t xml:space="preserve">    Total  (A+B)</t>
  </si>
  <si>
    <t>Agri. Equip.&amp; Parts</t>
  </si>
  <si>
    <t xml:space="preserve">   Corporate Bond</t>
  </si>
  <si>
    <t xml:space="preserve">   Government Bond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</si>
  <si>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</si>
  <si>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</si>
  <si>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</si>
  <si>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</si>
  <si>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</si>
  <si>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</si>
  <si>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</si>
  <si>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</si>
  <si>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P=   Provisional</t>
  </si>
  <si>
    <t>Cuminseeds and Peppers</t>
  </si>
  <si>
    <t>Dry Cell Battery</t>
  </si>
  <si>
    <t>Electrical Equipment</t>
  </si>
  <si>
    <t>Enamel &amp; Other Paints</t>
  </si>
  <si>
    <t>Table 45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</si>
  <si>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</si>
  <si>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</si>
  <si>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</si>
  <si>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</si>
  <si>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</si>
  <si>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</si>
  <si>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</si>
  <si>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</si>
  <si>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</si>
  <si>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</si>
  <si>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</si>
  <si>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</si>
  <si>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</si>
  <si>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</si>
  <si>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</si>
  <si>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</si>
  <si>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</si>
  <si>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</si>
  <si>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</si>
  <si>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</si>
  <si>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</si>
  <si>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</si>
  <si>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</si>
  <si>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</si>
  <si>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</si>
  <si>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</si>
  <si>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</si>
  <si>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</si>
  <si>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</si>
  <si>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</si>
  <si>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</si>
  <si>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</si>
  <si>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</si>
  <si>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</si>
  <si>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</si>
  <si>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</si>
  <si>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</si>
  <si>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</si>
  <si>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</si>
  <si>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</si>
  <si>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</si>
  <si>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</si>
  <si>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</si>
  <si>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</si>
  <si>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</si>
  <si>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 xml:space="preserve"> e = estimates., P=Provisional</t>
  </si>
  <si>
    <t>e=estimates</t>
  </si>
  <si>
    <t xml:space="preserve"> e = estimates.</t>
  </si>
  <si>
    <t>Electrical Goods</t>
  </si>
  <si>
    <t>Fastener</t>
  </si>
  <si>
    <t>Flash Light</t>
  </si>
  <si>
    <t>G.I.Wire</t>
  </si>
  <si>
    <t>Glasswares</t>
  </si>
  <si>
    <t>Gold</t>
  </si>
  <si>
    <t>During 6 Months</t>
  </si>
  <si>
    <t>Mid-Jul To Mid-Jan</t>
  </si>
  <si>
    <t>Jan-Jan</t>
  </si>
  <si>
    <t xml:space="preserve"> 1/ Adjusting the exchange valuation loss of  Rs. 7925.74 million</t>
  </si>
  <si>
    <t xml:space="preserve"> 2/ Adjusting the exchange valuation loss of Rs. 208.19 million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</si>
  <si>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</si>
  <si>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</si>
  <si>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</si>
  <si>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</si>
  <si>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</si>
  <si>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</si>
  <si>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</si>
  <si>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</si>
  <si>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</si>
  <si>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</si>
  <si>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</si>
  <si>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</si>
  <si>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</si>
  <si>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</si>
  <si>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</si>
  <si>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</si>
  <si>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</si>
  <si>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</si>
  <si>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</si>
  <si>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</si>
  <si>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</si>
  <si>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</si>
  <si>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</si>
  <si>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</si>
  <si>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</si>
  <si>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</si>
  <si>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</si>
  <si>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</si>
  <si>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</si>
  <si>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</si>
  <si>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</si>
  <si>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</si>
  <si>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</si>
  <si>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</si>
  <si>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</si>
  <si>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</si>
  <si>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</si>
  <si>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</si>
  <si>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</si>
  <si>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</si>
  <si>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</si>
  <si>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</si>
  <si>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</si>
  <si>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Rs in million</t>
  </si>
  <si>
    <t xml:space="preserve">         2.6 The Timbre Corporation of Nepal</t>
  </si>
  <si>
    <t xml:space="preserve">         5.3 Janak Educationa Material Center Ltd.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</si>
  <si>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</si>
  <si>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</si>
  <si>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</si>
  <si>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</si>
  <si>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</si>
  <si>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Jan (e)</t>
  </si>
  <si>
    <t xml:space="preserve"> Changes in the Six Months of </t>
  </si>
  <si>
    <t>2009                        Aug</t>
  </si>
  <si>
    <t>Sep</t>
  </si>
  <si>
    <t>6.0-9.5</t>
  </si>
  <si>
    <t>5.0-12.0</t>
  </si>
  <si>
    <t>6.5.0-12.5</t>
  </si>
  <si>
    <t>B. Nepal Rastra Bank</t>
  </si>
  <si>
    <t>e=Estimated, p=Provisional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</si>
  <si>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</si>
  <si>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</si>
  <si>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</si>
  <si>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</si>
  <si>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</si>
  <si>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</si>
  <si>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</si>
  <si>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</si>
  <si>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</si>
  <si>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</si>
  <si>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</si>
  <si>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</si>
  <si>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</si>
  <si>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</si>
  <si>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</si>
  <si>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</si>
  <si>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</si>
  <si>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</si>
  <si>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</si>
  <si>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</si>
  <si>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</si>
  <si>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</si>
  <si>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</si>
  <si>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</si>
  <si>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</si>
  <si>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</si>
  <si>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</si>
  <si>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</si>
  <si>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</si>
  <si>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</si>
  <si>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</si>
  <si>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</si>
  <si>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</si>
  <si>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</si>
  <si>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</si>
  <si>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</si>
  <si>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</si>
  <si>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</si>
  <si>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</si>
  <si>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</si>
  <si>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</si>
  <si>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</si>
  <si>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</si>
  <si>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</si>
  <si>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</si>
  <si>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</si>
  <si>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</si>
  <si>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</si>
  <si>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</si>
  <si>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</si>
  <si>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</si>
  <si>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</si>
  <si>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</si>
  <si>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</si>
  <si>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</si>
  <si>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</si>
  <si>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>p = provisional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</si>
  <si>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</si>
  <si>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</si>
  <si>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</si>
  <si>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</si>
  <si>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</si>
  <si>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</si>
  <si>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</si>
  <si>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</si>
  <si>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</si>
  <si>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</si>
  <si>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</si>
  <si>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</si>
  <si>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</si>
  <si>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</si>
  <si>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</si>
  <si>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</si>
  <si>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</si>
  <si>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</si>
  <si>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</si>
  <si>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</si>
  <si>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</si>
  <si>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</si>
  <si>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</si>
  <si>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</si>
  <si>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</si>
  <si>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</si>
  <si>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</si>
  <si>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</si>
  <si>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</si>
  <si>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</si>
  <si>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</si>
  <si>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</si>
  <si>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</si>
  <si>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</si>
  <si>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</si>
  <si>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</si>
  <si>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</si>
  <si>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</si>
  <si>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</si>
  <si>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</si>
  <si>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</si>
  <si>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</si>
  <si>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</si>
  <si>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</si>
  <si>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</si>
  <si>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</si>
  <si>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</si>
  <si>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</si>
  <si>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</si>
  <si>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</si>
  <si>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</si>
  <si>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</si>
  <si>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</si>
  <si>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</si>
  <si>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</si>
  <si>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</si>
  <si>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</si>
  <si>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</si>
  <si>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</si>
  <si>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</si>
  <si>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</si>
  <si>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</si>
  <si>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</si>
  <si>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</si>
  <si>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</si>
  <si>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</si>
  <si>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</si>
  <si>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</si>
  <si>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</si>
  <si>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</si>
  <si>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</si>
  <si>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</si>
  <si>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</si>
  <si>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</si>
  <si>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</si>
  <si>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</si>
  <si>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</si>
  <si>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</si>
  <si>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</si>
  <si>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</si>
  <si>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</si>
  <si>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</si>
  <si>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</si>
  <si>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</si>
  <si>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</si>
  <si>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Ordanary</t>
  </si>
  <si>
    <t xml:space="preserve"> Country Development Bank Ltd </t>
  </si>
  <si>
    <t xml:space="preserve"> Chilime Hydropower Co. Ltd.Share (for the people residing in the industry affected area) </t>
  </si>
  <si>
    <t>Grand total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</si>
  <si>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</si>
  <si>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</si>
  <si>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</si>
  <si>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</si>
  <si>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</si>
  <si>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</si>
  <si>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</si>
  <si>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Listed Securities and Bonds in Nepal Stock Exchange Limited</t>
  </si>
  <si>
    <t xml:space="preserve">      NEPSE Sensitive Index**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</si>
  <si>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</si>
  <si>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</si>
  <si>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</si>
  <si>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</si>
  <si>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</si>
  <si>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</si>
  <si>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</si>
  <si>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</si>
  <si>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</si>
  <si>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</si>
  <si>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</si>
  <si>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</si>
  <si>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</si>
  <si>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</si>
  <si>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</si>
  <si>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</si>
  <si>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</si>
  <si>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</si>
  <si>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</si>
  <si>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</si>
  <si>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</si>
  <si>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</si>
  <si>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</si>
  <si>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</si>
  <si>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</si>
  <si>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>138.4  </t>
  </si>
  <si>
    <t>151.6  </t>
  </si>
  <si>
    <t>9.6  </t>
  </si>
  <si>
    <t>157.7  </t>
  </si>
  <si>
    <t>181.6  </t>
  </si>
  <si>
    <t>151.7  </t>
  </si>
  <si>
    <t>164.6  </t>
  </si>
  <si>
    <t>221.2  </t>
  </si>
  <si>
    <t>193.0  </t>
  </si>
  <si>
    <t>176.4  </t>
  </si>
  <si>
    <t>235.9  </t>
  </si>
  <si>
    <t>181.8  </t>
  </si>
  <si>
    <t>10.5  </t>
  </si>
  <si>
    <t>1.0  </t>
  </si>
  <si>
    <t>142.3  </t>
  </si>
  <si>
    <t>169.7  </t>
  </si>
  <si>
    <t>173.9  </t>
  </si>
  <si>
    <t>219.6  </t>
  </si>
  <si>
    <t>132.9  </t>
  </si>
  <si>
    <t>170.5  </t>
  </si>
  <si>
    <t>215.6  </t>
  </si>
  <si>
    <t>5.3  </t>
  </si>
  <si>
    <t>167.2  </t>
  </si>
  <si>
    <t>19.5  </t>
  </si>
  <si>
    <t>10.8  </t>
  </si>
  <si>
    <t>161.8  </t>
  </si>
  <si>
    <t>191.3  </t>
  </si>
  <si>
    <t>18.8  </t>
  </si>
  <si>
    <t>18.3  </t>
  </si>
  <si>
    <t>123.6  </t>
  </si>
  <si>
    <t>129.8  </t>
  </si>
  <si>
    <t>123.9  </t>
  </si>
  <si>
    <t>134.7  </t>
  </si>
  <si>
    <t>4.7  </t>
  </si>
  <si>
    <t>138.5  </t>
  </si>
  <si>
    <t>118.4  </t>
  </si>
  <si>
    <t>130.0  </t>
  </si>
  <si>
    <t>140.8  </t>
  </si>
  <si>
    <t>160.6  </t>
  </si>
  <si>
    <t>-0.9  </t>
  </si>
  <si>
    <t>14.0  </t>
  </si>
  <si>
    <t>Six Months (2010/11)</t>
  </si>
  <si>
    <t>158.5  </t>
  </si>
  <si>
    <t>190.5  </t>
  </si>
  <si>
    <t>125.3  </t>
  </si>
  <si>
    <t>136.2  </t>
  </si>
  <si>
    <t>131.6  </t>
  </si>
  <si>
    <t>158.0  </t>
  </si>
  <si>
    <t>178.3  </t>
  </si>
  <si>
    <t>122.4  </t>
  </si>
  <si>
    <t>124.7  </t>
  </si>
  <si>
    <t>137.9  </t>
  </si>
  <si>
    <t>156.1  </t>
  </si>
  <si>
    <t>176.7  </t>
  </si>
  <si>
    <t>118.5  </t>
  </si>
  <si>
    <t>130.9  </t>
  </si>
  <si>
    <t>Nov/Dec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</si>
  <si>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</si>
  <si>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</si>
  <si>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</si>
  <si>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</si>
  <si>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</si>
  <si>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</si>
  <si>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</si>
  <si>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</si>
  <si>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</si>
  <si>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</si>
  <si>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</si>
  <si>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</si>
  <si>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</si>
  <si>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</si>
  <si>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</si>
  <si>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</si>
  <si>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</si>
  <si>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</si>
  <si>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</si>
  <si>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</si>
  <si>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</si>
  <si>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</si>
  <si>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</si>
  <si>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</si>
  <si>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</si>
  <si>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</si>
  <si>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</si>
  <si>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</si>
  <si>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</si>
  <si>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</si>
  <si>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</si>
  <si>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</si>
  <si>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</si>
  <si>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>6. Inter Bank Deposits</t>
  </si>
  <si>
    <t>(Percent)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</si>
  <si>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</si>
  <si>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</si>
  <si>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</si>
  <si>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</si>
  <si>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</si>
  <si>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</si>
  <si>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</si>
  <si>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</si>
  <si>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</si>
  <si>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</si>
  <si>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</si>
  <si>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</si>
  <si>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</si>
  <si>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</si>
  <si>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</si>
  <si>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</si>
  <si>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</si>
  <si>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</si>
  <si>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</si>
  <si>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</si>
  <si>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</si>
  <si>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</si>
  <si>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</si>
  <si>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</si>
  <si>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</si>
  <si>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</si>
  <si>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</si>
  <si>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</si>
  <si>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</si>
  <si>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</si>
  <si>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</si>
  <si>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</si>
  <si>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</si>
  <si>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</si>
  <si>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</si>
  <si>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</si>
  <si>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</si>
  <si>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</si>
  <si>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</si>
  <si>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</si>
  <si>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</si>
  <si>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</si>
  <si>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</si>
  <si>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</si>
  <si>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</si>
  <si>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</si>
  <si>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</si>
  <si>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</si>
  <si>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</si>
  <si>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</si>
  <si>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</si>
  <si>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</si>
  <si>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</si>
  <si>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Number of Scrips Traded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</si>
  <si>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</si>
  <si>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</si>
  <si>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</si>
  <si>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</si>
  <si>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</si>
  <si>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</si>
  <si>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</si>
  <si>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</si>
  <si>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</si>
  <si>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</si>
  <si>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</si>
  <si>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</si>
  <si>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</si>
  <si>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</si>
  <si>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</si>
  <si>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</si>
  <si>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</si>
  <si>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</si>
  <si>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</si>
  <si>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</si>
  <si>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</si>
  <si>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</si>
  <si>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</si>
  <si>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</si>
  <si>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</si>
  <si>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</si>
  <si>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</si>
  <si>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</si>
  <si>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</si>
  <si>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</si>
  <si>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</si>
  <si>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</si>
  <si>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</si>
  <si>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</si>
  <si>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</si>
  <si>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</si>
  <si>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</si>
  <si>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</si>
  <si>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</si>
  <si>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</si>
  <si>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</si>
  <si>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</si>
  <si>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</si>
  <si>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</si>
  <si>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</si>
  <si>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</si>
  <si>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</si>
  <si>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</si>
  <si>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</si>
  <si>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</si>
  <si>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</si>
  <si>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</si>
  <si>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</si>
  <si>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</si>
  <si>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</si>
  <si>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</si>
  <si>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</si>
  <si>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</si>
  <si>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</si>
  <si>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</si>
  <si>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</si>
  <si>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National Urban Consumer Price Index (New Series)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</si>
  <si>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</si>
  <si>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</si>
  <si>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</si>
  <si>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</si>
  <si>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</si>
  <si>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</si>
  <si>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>*    Also includes 'other deposits'</t>
  </si>
  <si>
    <t>2010/11*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</si>
  <si>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</si>
  <si>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</si>
  <si>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</si>
  <si>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</si>
  <si>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</si>
  <si>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</si>
  <si>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</si>
  <si>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</si>
  <si>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</si>
  <si>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</si>
  <si>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</si>
  <si>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</si>
  <si>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</si>
  <si>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</si>
  <si>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</si>
  <si>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</si>
  <si>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</si>
  <si>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</si>
  <si>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179.5  </t>
  </si>
  <si>
    <t>0.9  </t>
  </si>
  <si>
    <t>175.3  </t>
  </si>
  <si>
    <t>143.6  </t>
  </si>
  <si>
    <t>142.6  </t>
  </si>
  <si>
    <t>167.3  </t>
  </si>
  <si>
    <t>183.5  </t>
  </si>
  <si>
    <t>138.0  </t>
  </si>
  <si>
    <t>118.9  </t>
  </si>
  <si>
    <t>122.2  </t>
  </si>
  <si>
    <t>113.0  </t>
  </si>
  <si>
    <t>131.8  </t>
  </si>
  <si>
    <t>0.3  </t>
  </si>
  <si>
    <t>90.5  </t>
  </si>
  <si>
    <t>158.4  </t>
  </si>
  <si>
    <t>Import of Major Commodities from India</t>
  </si>
  <si>
    <t>Import of Major Commodities from Other Countries</t>
  </si>
  <si>
    <t>Number of Shares ('000)</t>
  </si>
  <si>
    <t>Amount (Rs. million)</t>
  </si>
  <si>
    <t xml:space="preserve"> (2005/06=100) 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</si>
  <si>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</si>
  <si>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</si>
  <si>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</si>
  <si>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</si>
  <si>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</si>
  <si>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</si>
  <si>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</si>
  <si>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</si>
  <si>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</si>
  <si>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</si>
  <si>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</si>
  <si>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</si>
  <si>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</si>
  <si>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</si>
  <si>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</si>
  <si>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</si>
  <si>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</si>
  <si>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</si>
  <si>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</si>
  <si>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2067-5-13</t>
  </si>
  <si>
    <t>2067-5-30</t>
  </si>
  <si>
    <t xml:space="preserve"> Prabhu Finance Ltd </t>
  </si>
  <si>
    <t>2067-6-4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</si>
  <si>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</si>
  <si>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</si>
  <si>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</si>
  <si>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</si>
  <si>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</si>
  <si>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</si>
  <si>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</si>
  <si>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</si>
  <si>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</si>
  <si>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</si>
  <si>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>2067-6-11</t>
  </si>
  <si>
    <t>2067-6-12</t>
  </si>
  <si>
    <t>2067-6-15</t>
  </si>
  <si>
    <t>2067-6-26</t>
  </si>
  <si>
    <t>Nepal Finance Ltd.</t>
  </si>
  <si>
    <t>2067-7-18</t>
  </si>
  <si>
    <t>Bank of Kathmandu Ltd.</t>
  </si>
  <si>
    <t>2067-7-25</t>
  </si>
  <si>
    <t>2067-7-8</t>
  </si>
  <si>
    <t>Sunrise Bank Ltd.</t>
  </si>
  <si>
    <t>150.7  </t>
  </si>
  <si>
    <t>137.0  </t>
  </si>
  <si>
    <t>181.0  </t>
  </si>
  <si>
    <t>151.1  </t>
  </si>
  <si>
    <t>174.4  </t>
  </si>
  <si>
    <t>192.2  </t>
  </si>
  <si>
    <t>235.7  </t>
  </si>
  <si>
    <t>163.5  </t>
  </si>
  <si>
    <t>184.7  </t>
  </si>
  <si>
    <t>143.0  </t>
  </si>
  <si>
    <t>-0.4  </t>
  </si>
  <si>
    <t>146.0  </t>
  </si>
  <si>
    <t>167.0  </t>
  </si>
  <si>
    <t>217.3  </t>
  </si>
  <si>
    <t>218.4  </t>
  </si>
  <si>
    <t>166.9  </t>
  </si>
  <si>
    <t>119.7  </t>
  </si>
  <si>
    <t>135.7  </t>
  </si>
  <si>
    <t>13.4  </t>
  </si>
  <si>
    <t>135.1  </t>
  </si>
  <si>
    <t>150.9  </t>
  </si>
  <si>
    <t>11.7  </t>
  </si>
  <si>
    <t>185.0  </t>
  </si>
  <si>
    <t>128.6  </t>
  </si>
  <si>
    <t>-0.2  </t>
  </si>
  <si>
    <t>136.0  </t>
  </si>
  <si>
    <t>124.3  </t>
  </si>
  <si>
    <t>138.8  </t>
  </si>
  <si>
    <t>117.8  </t>
  </si>
  <si>
    <t>4.2  </t>
  </si>
  <si>
    <t>122.3  </t>
  </si>
  <si>
    <t>1.4  </t>
  </si>
  <si>
    <t>115.3  </t>
  </si>
  <si>
    <t>6.0  </t>
  </si>
  <si>
    <t>189.3  </t>
  </si>
  <si>
    <t>133.4  </t>
  </si>
  <si>
    <t>145.2  </t>
  </si>
  <si>
    <t>177.6  </t>
  </si>
  <si>
    <t>124.0  </t>
  </si>
  <si>
    <t>150.8  </t>
  </si>
  <si>
    <t>177.1  </t>
  </si>
  <si>
    <t>130.7  </t>
  </si>
  <si>
    <t>6.3  </t>
  </si>
  <si>
    <t>Oct/Nov</t>
  </si>
  <si>
    <t>National Urban Consumer Price Index (Monthly Series)</t>
  </si>
  <si>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</si>
  <si>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</si>
  <si>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</si>
  <si>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</si>
  <si>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</si>
  <si>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</si>
  <si>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</si>
  <si>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</si>
  <si>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</si>
  <si>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</si>
  <si>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</si>
  <si>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</si>
  <si>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</si>
  <si>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</si>
  <si>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</si>
  <si>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</si>
  <si>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</si>
  <si>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</si>
  <si>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</si>
  <si>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</si>
  <si>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</si>
  <si>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</si>
  <si>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</si>
  <si>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</si>
  <si>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</si>
  <si>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</si>
  <si>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</si>
  <si>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</si>
  <si>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</si>
  <si>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</si>
  <si>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</si>
  <si>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</si>
  <si>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</si>
  <si>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</si>
  <si>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</si>
  <si>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</si>
  <si>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</si>
  <si>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</si>
  <si>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</si>
  <si>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</si>
  <si>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</si>
  <si>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</si>
  <si>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</si>
  <si>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</si>
  <si>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</si>
  <si>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</si>
  <si>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</si>
  <si>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</si>
  <si>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</si>
  <si>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</si>
  <si>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</si>
  <si>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</si>
  <si>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</si>
  <si>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</si>
  <si>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</si>
  <si>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</si>
  <si>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</si>
  <si>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</si>
  <si>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</si>
  <si>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</si>
  <si>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</si>
  <si>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</si>
  <si>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</si>
  <si>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</si>
  <si>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</si>
  <si>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</si>
  <si>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</si>
  <si>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</si>
  <si>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</si>
  <si>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</si>
  <si>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</si>
  <si>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</si>
  <si>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</si>
  <si>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</si>
  <si>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</si>
  <si>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</si>
  <si>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</si>
  <si>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</si>
  <si>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</si>
  <si>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</si>
  <si>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</si>
  <si>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</si>
  <si>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</si>
  <si>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</si>
  <si>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</si>
  <si>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</si>
  <si>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</si>
  <si>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</si>
  <si>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</si>
  <si>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</si>
  <si>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</si>
  <si>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</si>
  <si>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>Rs   in    million</t>
  </si>
  <si>
    <t>(Base year:2005/06=100)</t>
  </si>
  <si>
    <t>(Base year:1995/96=100)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</si>
  <si>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</si>
  <si>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</si>
  <si>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</si>
  <si>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</si>
  <si>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</si>
  <si>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</si>
  <si>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 xml:space="preserve">P= Provisional   </t>
  </si>
  <si>
    <t>R= Revised</t>
  </si>
  <si>
    <t>Mid-January 2011</t>
  </si>
  <si>
    <t>Mid-January  2011</t>
  </si>
  <si>
    <t>R=Revised, P=provisional</t>
  </si>
  <si>
    <t>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</si>
  <si>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</si>
  <si>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</si>
  <si>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</si>
  <si>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</si>
  <si>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</si>
  <si>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</si>
  <si>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</si>
  <si>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</si>
  <si>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153.6  </t>
  </si>
  <si>
    <t>10.7  </t>
  </si>
  <si>
    <t>11.3  </t>
  </si>
  <si>
    <t>1.3  </t>
  </si>
  <si>
    <t>132.0  </t>
  </si>
  <si>
    <t>-1.0  </t>
  </si>
  <si>
    <t>17.6  </t>
  </si>
  <si>
    <t>1.1  </t>
  </si>
  <si>
    <t>136.8  </t>
  </si>
  <si>
    <t>152.1  </t>
  </si>
  <si>
    <t>175.6  </t>
  </si>
  <si>
    <t>11.1  </t>
  </si>
  <si>
    <t>15.5  </t>
  </si>
  <si>
    <t>162.5  </t>
  </si>
  <si>
    <t>222.0  </t>
  </si>
  <si>
    <t>36.6  </t>
  </si>
  <si>
    <t>-13.4  </t>
  </si>
  <si>
    <t>113.9  </t>
  </si>
  <si>
    <t>148.4  </t>
  </si>
  <si>
    <t>248.4  </t>
  </si>
  <si>
    <t>30.3  </t>
  </si>
  <si>
    <t>-15.9  </t>
  </si>
  <si>
    <t>67.4  </t>
  </si>
  <si>
    <t>168.5  </t>
  </si>
  <si>
    <t>184.5  </t>
  </si>
  <si>
    <t>22.8  </t>
  </si>
  <si>
    <t>2.4  </t>
  </si>
  <si>
    <t>9.5  </t>
  </si>
  <si>
    <t>1.5  </t>
  </si>
  <si>
    <t>147.4  </t>
  </si>
  <si>
    <t>168.0  </t>
  </si>
  <si>
    <t>150.6  </t>
  </si>
  <si>
    <t>142.9  </t>
  </si>
  <si>
    <t>143.2  </t>
  </si>
  <si>
    <t>-5.2  </t>
  </si>
  <si>
    <t>107.6  </t>
  </si>
  <si>
    <t>138.3  </t>
  </si>
  <si>
    <t>175.2  </t>
  </si>
  <si>
    <t>28.5  </t>
  </si>
  <si>
    <t>26.7  </t>
  </si>
  <si>
    <t>3.3  </t>
  </si>
  <si>
    <t>112.0  </t>
  </si>
  <si>
    <t>198.3  </t>
  </si>
  <si>
    <t>221.4  </t>
  </si>
  <si>
    <t>77.0  </t>
  </si>
  <si>
    <t>174.7  </t>
  </si>
  <si>
    <t>214.1  </t>
  </si>
  <si>
    <t>34.6  </t>
  </si>
  <si>
    <t>22.6  </t>
  </si>
  <si>
    <t>-0.7  </t>
  </si>
  <si>
    <t>164.0  </t>
  </si>
  <si>
    <t>16.4  </t>
  </si>
  <si>
    <t>8.5  </t>
  </si>
  <si>
    <t>-2.0  </t>
  </si>
  <si>
    <t>139.0  </t>
  </si>
  <si>
    <t>-4.7  </t>
  </si>
  <si>
    <t>18.9  </t>
  </si>
  <si>
    <t>10.0  </t>
  </si>
  <si>
    <t>137.6  </t>
  </si>
  <si>
    <t>17.0  </t>
  </si>
  <si>
    <t>4.6  </t>
  </si>
  <si>
    <t>6.2  </t>
  </si>
  <si>
    <t>115.1  </t>
  </si>
  <si>
    <t>7.9  </t>
  </si>
  <si>
    <t>14.8  </t>
  </si>
  <si>
    <t>4.8  </t>
  </si>
  <si>
    <t>119.5  </t>
  </si>
  <si>
    <t>123.5  </t>
  </si>
  <si>
    <t>135.4  </t>
  </si>
  <si>
    <t>126.7  </t>
  </si>
  <si>
    <t>7.8  </t>
  </si>
  <si>
    <t>121.2  </t>
  </si>
  <si>
    <t>2.9  </t>
  </si>
  <si>
    <t>133.1  </t>
  </si>
  <si>
    <t>135.8  </t>
  </si>
  <si>
    <t>-8.2  </t>
  </si>
  <si>
    <t>2.2  </t>
  </si>
  <si>
    <t>89.7  </t>
  </si>
  <si>
    <t>-10.4  </t>
  </si>
  <si>
    <t>113.2  </t>
  </si>
  <si>
    <t>118.3  </t>
  </si>
  <si>
    <t>8.2  </t>
  </si>
  <si>
    <t>-3.4  </t>
  </si>
  <si>
    <t>127.8  </t>
  </si>
  <si>
    <t>141.0  </t>
  </si>
  <si>
    <t>160.5  </t>
  </si>
  <si>
    <t>10.3  </t>
  </si>
  <si>
    <t>13.9  </t>
  </si>
  <si>
    <t>190.9  </t>
  </si>
  <si>
    <t>16.6  </t>
  </si>
  <si>
    <t>20.4  </t>
  </si>
  <si>
    <t>120.1  </t>
  </si>
  <si>
    <t>125.6  </t>
  </si>
  <si>
    <t>4.5  </t>
  </si>
  <si>
    <t>122.9  </t>
  </si>
  <si>
    <t>148.5  </t>
  </si>
  <si>
    <t>-0.6  </t>
  </si>
  <si>
    <t>9.1  </t>
  </si>
  <si>
    <t>1.8  </t>
  </si>
  <si>
    <t>155.3  </t>
  </si>
  <si>
    <t>178.8  </t>
  </si>
  <si>
    <t>-1.7  </t>
  </si>
  <si>
    <t>15.1  </t>
  </si>
  <si>
    <t>117.4  </t>
  </si>
  <si>
    <t>128.3  </t>
  </si>
  <si>
    <t>137.4  </t>
  </si>
  <si>
    <t>154.0  </t>
  </si>
  <si>
    <t>12.1  </t>
  </si>
  <si>
    <t>154.5  </t>
  </si>
  <si>
    <t>182.8  </t>
  </si>
  <si>
    <t>18.2  </t>
  </si>
  <si>
    <t>18.4  </t>
  </si>
  <si>
    <t>3.5  </t>
  </si>
  <si>
    <t>132.1  </t>
  </si>
  <si>
    <t>6.7  </t>
  </si>
  <si>
    <t>Dec/Jan</t>
  </si>
  <si>
    <t>Six Months</t>
  </si>
  <si>
    <t xml:space="preserve"> +     Based on data reported by 8 NRB offices, 58 out of total 65 branches of Rastriya Banijya Bank, 35 out of total 43 branches of Nepal Bank Ltd, 5  branches of Everest Bank Limited and 1-1 branches each from Nepal Bangladesh Bank Limited and Global Bank Limited conducting government transactions.</t>
  </si>
  <si>
    <t>Mid-Jan</t>
  </si>
  <si>
    <t>Jan-Jul</t>
  </si>
  <si>
    <t>Mid-January</t>
  </si>
  <si>
    <t xml:space="preserve">General Finance Ltd </t>
  </si>
  <si>
    <t xml:space="preserve"> 2067/09/11 </t>
  </si>
  <si>
    <t xml:space="preserve">Swabalamban Laghubitta Bikas Bank Ltd </t>
  </si>
  <si>
    <t>Api Finance Ltd</t>
  </si>
  <si>
    <t>Kamana Bikas Bank Ltd Share Development Bank                                        70000000                           2067/06/11</t>
  </si>
  <si>
    <t xml:space="preserve"> Gurans Lif e Insurance Co</t>
  </si>
  <si>
    <t>Multipurpose Finance Co. Ltd</t>
  </si>
  <si>
    <t>Hama Merchan &amp; Finance Ltd</t>
  </si>
  <si>
    <t>Chhimek Bikas Bank Ltd.</t>
  </si>
  <si>
    <t>2067-9-26</t>
  </si>
  <si>
    <t>Nabil Bank Ltd.</t>
  </si>
  <si>
    <t>NMB Bank Ltd</t>
  </si>
  <si>
    <t>Garima Bikas Bank Ltd.</t>
  </si>
  <si>
    <t>2067-9-1</t>
  </si>
  <si>
    <t>Kankai Bikas Bank Ltd.</t>
  </si>
  <si>
    <t>Karnali Bikas Bank Ltd.</t>
  </si>
  <si>
    <t>Biswo Bikas Bank Ltd.</t>
  </si>
  <si>
    <t>Jyoti Bikas Bank Ltd.</t>
  </si>
  <si>
    <t>Lumbini Bank Ltd.</t>
  </si>
  <si>
    <t>Mechant Finance Ltd.</t>
  </si>
  <si>
    <t>Gandaki Bikas Bank Ltd.</t>
  </si>
  <si>
    <t>Siddhartha Bank Ltd.</t>
  </si>
  <si>
    <t>Mid January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</si>
  <si>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</si>
  <si>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</si>
  <si>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</si>
  <si>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</si>
  <si>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</si>
  <si>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</si>
  <si>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</si>
  <si>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</si>
  <si>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</si>
  <si>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</si>
  <si>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</si>
  <si>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</si>
  <si>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</si>
  <si>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</si>
  <si>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</si>
  <si>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</si>
  <si>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</si>
  <si>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</si>
  <si>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</si>
  <si>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</si>
  <si>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</si>
  <si>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</si>
  <si>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</si>
  <si>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</si>
  <si>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</si>
  <si>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</si>
  <si>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</si>
  <si>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</si>
  <si>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</si>
  <si>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</si>
  <si>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</si>
  <si>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</si>
  <si>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</si>
  <si>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</si>
  <si>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50.33  </t>
  </si>
  <si>
    <t>0.4  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</si>
  <si>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</si>
  <si>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</si>
  <si>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</si>
  <si>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</si>
  <si>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</si>
  <si>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</si>
  <si>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</si>
  <si>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</si>
  <si>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</si>
  <si>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</si>
  <si>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</si>
  <si>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</si>
  <si>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</si>
  <si>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</si>
  <si>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</si>
  <si>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</si>
  <si>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</si>
  <si>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</si>
  <si>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</si>
  <si>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</si>
  <si>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</si>
  <si>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</si>
  <si>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</si>
  <si>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</si>
  <si>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</si>
  <si>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</si>
  <si>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</si>
  <si>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</si>
  <si>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</si>
  <si>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</si>
  <si>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</si>
  <si>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</si>
  <si>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</si>
  <si>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</si>
  <si>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</si>
  <si>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</si>
  <si>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</si>
  <si>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</si>
  <si>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</si>
  <si>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</si>
  <si>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</si>
  <si>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</si>
  <si>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</si>
  <si>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</si>
  <si>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</si>
  <si>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</si>
  <si>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</si>
  <si>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</si>
  <si>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</si>
  <si>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</si>
  <si>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</si>
  <si>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</si>
  <si>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</si>
  <si>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</si>
  <si>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</si>
  <si>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</si>
  <si>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</si>
  <si>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</si>
  <si>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</si>
  <si>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</si>
  <si>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</si>
  <si>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</si>
  <si>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</si>
  <si>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</si>
  <si>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</si>
  <si>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</si>
  <si>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>137.3  </t>
  </si>
  <si>
    <t>165.6  </t>
  </si>
  <si>
    <t xml:space="preserve">2010/11 </t>
  </si>
  <si>
    <r>
      <t xml:space="preserve">2010/11 </t>
    </r>
    <r>
      <rPr>
        <b/>
        <vertAlign val="superscript"/>
        <sz val="10"/>
        <rFont val="Times New Roman"/>
        <family val="1"/>
      </rPr>
      <t>P</t>
    </r>
  </si>
  <si>
    <t>131.9  </t>
  </si>
  <si>
    <t xml:space="preserve">Consumer Price Index : Kathmandu Valley </t>
  </si>
  <si>
    <t xml:space="preserve">Consumer Price Index : Terai </t>
  </si>
  <si>
    <t xml:space="preserve">Consumer Price Index : Hill 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</si>
  <si>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</si>
  <si>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</si>
  <si>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</si>
  <si>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</si>
  <si>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</si>
  <si>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</si>
  <si>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</si>
  <si>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</si>
  <si>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</si>
  <si>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</si>
  <si>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</si>
  <si>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</si>
  <si>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</si>
  <si>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</si>
  <si>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</si>
  <si>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</si>
  <si>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</si>
  <si>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</si>
  <si>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</si>
  <si>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</si>
  <si>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</si>
  <si>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</si>
  <si>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</si>
  <si>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</si>
  <si>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</si>
  <si>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</si>
  <si>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</si>
  <si>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</si>
  <si>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</si>
  <si>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</si>
  <si>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</si>
  <si>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</si>
  <si>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</si>
  <si>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</si>
  <si>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</si>
  <si>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</si>
  <si>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</si>
  <si>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</si>
  <si>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</si>
  <si>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</si>
  <si>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</si>
  <si>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</si>
  <si>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</si>
  <si>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</si>
  <si>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</si>
  <si>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</si>
  <si>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</si>
  <si>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</si>
  <si>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</si>
  <si>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</si>
  <si>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</si>
  <si>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</si>
  <si>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</si>
  <si>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 xml:space="preserve">Overall Index </t>
  </si>
  <si>
    <t>100.00  </t>
  </si>
  <si>
    <t>135.9  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</si>
  <si>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</si>
  <si>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</si>
  <si>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</si>
  <si>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</si>
  <si>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</si>
  <si>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</si>
  <si>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</si>
  <si>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</si>
  <si>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</si>
  <si>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</si>
  <si>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</si>
  <si>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</si>
  <si>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</si>
  <si>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</si>
  <si>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</si>
  <si>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</si>
  <si>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</si>
  <si>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</si>
  <si>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</si>
  <si>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</si>
  <si>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</si>
  <si>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</si>
  <si>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</si>
  <si>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</si>
  <si>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</si>
  <si>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</si>
  <si>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</si>
  <si>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</si>
  <si>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</si>
  <si>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</si>
  <si>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</si>
  <si>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</si>
  <si>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</si>
  <si>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</si>
  <si>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</si>
  <si>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</si>
  <si>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</si>
  <si>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121.0  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</si>
  <si>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</si>
  <si>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</si>
  <si>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</si>
  <si>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</si>
  <si>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</si>
  <si>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</si>
  <si>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</si>
  <si>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</si>
  <si>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</si>
  <si>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</si>
  <si>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</si>
  <si>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</si>
  <si>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</si>
  <si>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</si>
  <si>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</si>
  <si>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</si>
  <si>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</si>
  <si>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121.3  </t>
  </si>
  <si>
    <t>10.9  </t>
  </si>
  <si>
    <t>5.8  </t>
  </si>
  <si>
    <t>      Miscellaneous Goods &amp; Services</t>
  </si>
  <si>
    <t>2.17  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</si>
  <si>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</si>
  <si>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</si>
  <si>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</si>
  <si>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</si>
  <si>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</si>
  <si>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</si>
  <si>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   c. Other Deposits</t>
  </si>
  <si>
    <t xml:space="preserve">* Since 2004/05, the outright sale auction of treasury bills has been used as a monetary </t>
  </si>
  <si>
    <t xml:space="preserve"> 1/ Adjusting the exchange valuation loss of Rs.8008.0 million</t>
  </si>
  <si>
    <t xml:space="preserve"> 2/ Adjusting the exchange valuation loss of Rs. 2063.8 million</t>
  </si>
  <si>
    <t xml:space="preserve"> 1/ Adjusting the exchange valuation loss of Rs.8008.0 million.</t>
  </si>
  <si>
    <t xml:space="preserve"> 2/ Adjusting the exchange valuation loss of Rs. 2063.8 million.</t>
  </si>
  <si>
    <t xml:space="preserve"> 1/ Adjusting the exchange valuation gain of  Rs. 82.3 million.</t>
  </si>
  <si>
    <t xml:space="preserve"> 2/ Adjusting the exchange valuation gain of Rs. 55.66 million </t>
  </si>
  <si>
    <t>5.0-9.5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</si>
  <si>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</si>
  <si>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</si>
  <si>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</si>
  <si>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</si>
  <si>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</si>
  <si>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</si>
  <si>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</si>
  <si>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</si>
  <si>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</si>
  <si>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</si>
  <si>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</si>
  <si>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</si>
  <si>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</si>
  <si>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</si>
  <si>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</si>
  <si>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</si>
  <si>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</si>
  <si>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</si>
  <si>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</si>
  <si>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</si>
  <si>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</si>
  <si>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</si>
  <si>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</si>
  <si>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</si>
  <si>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</si>
  <si>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</si>
  <si>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</si>
  <si>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</si>
  <si>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</si>
  <si>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</si>
  <si>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</si>
  <si>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</si>
  <si>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</si>
  <si>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</si>
  <si>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</si>
  <si>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</si>
  <si>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</si>
  <si>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</si>
  <si>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</si>
  <si>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</si>
  <si>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</si>
  <si>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</si>
  <si>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</si>
  <si>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</si>
  <si>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</si>
  <si>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</si>
  <si>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</si>
  <si>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</si>
  <si>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</si>
  <si>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</si>
  <si>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</si>
  <si>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</si>
  <si>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</si>
  <si>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</si>
  <si>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</si>
  <si>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</si>
  <si>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</si>
  <si>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</si>
  <si>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</si>
  <si>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</si>
  <si>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</si>
  <si>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</si>
  <si>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</si>
  <si>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</si>
  <si>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</si>
  <si>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</si>
  <si>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</si>
  <si>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</si>
  <si>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</si>
  <si>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</si>
  <si>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</si>
  <si>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</si>
  <si>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* As per Nepalese Calendar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</si>
  <si>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</si>
  <si>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</si>
  <si>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</si>
  <si>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</si>
  <si>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</si>
  <si>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</si>
  <si>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</si>
  <si>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</si>
  <si>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</si>
  <si>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</si>
  <si>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</si>
  <si>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</si>
  <si>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</si>
  <si>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</si>
  <si>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</si>
  <si>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</si>
  <si>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</si>
  <si>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</si>
  <si>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</si>
  <si>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</si>
  <si>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</si>
  <si>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</si>
  <si>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</si>
  <si>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</si>
  <si>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</si>
  <si>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</si>
  <si>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</si>
  <si>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</si>
  <si>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</si>
  <si>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</si>
  <si>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</si>
  <si>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</si>
  <si>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</si>
  <si>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</si>
  <si>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</si>
  <si>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</si>
  <si>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</si>
  <si>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</si>
  <si>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</si>
  <si>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</si>
  <si>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</si>
  <si>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</si>
  <si>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</si>
  <si>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</si>
  <si>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</si>
  <si>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</si>
  <si>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</si>
  <si>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</si>
  <si>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</si>
  <si>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</si>
  <si>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</si>
  <si>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</si>
  <si>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</si>
  <si>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</si>
  <si>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</si>
  <si>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</si>
  <si>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</si>
  <si>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</si>
  <si>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</si>
  <si>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</si>
  <si>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</si>
  <si>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</si>
  <si>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</si>
  <si>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</si>
  <si>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(Based on the Six Months' Data of  FY 2010/11)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</si>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</sst>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9" fontId="0" fillId="0" borderId="0" applyFont="0" applyFill="0" applyBorder="0" applyAlignment="0" applyProtection="0"/>
  </cellStyleXfs>
  <cellXfs count="16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3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3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13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" fontId="13" fillId="0" borderId="16" xfId="0" applyNumberFormat="1" applyFont="1" applyBorder="1" applyAlignment="1" applyProtection="1">
      <alignment/>
      <protection locked="0"/>
    </xf>
    <xf numFmtId="1" fontId="13" fillId="0" borderId="19" xfId="0" applyNumberFormat="1" applyFont="1" applyBorder="1" applyAlignment="1" applyProtection="1">
      <alignment/>
      <protection locked="0"/>
    </xf>
    <xf numFmtId="166" fontId="15" fillId="0" borderId="20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0" fontId="0" fillId="0" borderId="20" xfId="0" applyFill="1" applyBorder="1" applyAlignment="1">
      <alignment/>
    </xf>
    <xf numFmtId="166" fontId="2" fillId="0" borderId="2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3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0" borderId="24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24" fillId="0" borderId="3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4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33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4" fillId="0" borderId="3" xfId="0" applyNumberFormat="1" applyFont="1" applyBorder="1" applyAlignment="1">
      <alignment horizontal="right"/>
    </xf>
    <xf numFmtId="169" fontId="2" fillId="0" borderId="26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" fillId="0" borderId="35" xfId="0" applyNumberFormat="1" applyFont="1" applyBorder="1" applyAlignment="1">
      <alignment/>
    </xf>
    <xf numFmtId="169" fontId="24" fillId="0" borderId="36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38" xfId="0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6" fontId="2" fillId="0" borderId="35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2" borderId="41" xfId="0" applyNumberFormat="1" applyFont="1" applyFill="1" applyBorder="1" applyAlignment="1">
      <alignment/>
    </xf>
    <xf numFmtId="164" fontId="1" fillId="2" borderId="30" xfId="0" applyNumberFormat="1" applyFont="1" applyFill="1" applyBorder="1" applyAlignment="1">
      <alignment/>
    </xf>
    <xf numFmtId="164" fontId="1" fillId="2" borderId="42" xfId="0" applyNumberFormat="1" applyFont="1" applyFill="1" applyBorder="1" applyAlignment="1">
      <alignment horizontal="center"/>
    </xf>
    <xf numFmtId="164" fontId="2" fillId="0" borderId="3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23" xfId="0" applyNumberFormat="1" applyFont="1" applyFill="1" applyBorder="1" applyAlignment="1" applyProtection="1">
      <alignment horizontal="left"/>
      <protection/>
    </xf>
    <xf numFmtId="164" fontId="1" fillId="2" borderId="16" xfId="0" applyNumberFormat="1" applyFont="1" applyFill="1" applyBorder="1" applyAlignment="1" applyProtection="1">
      <alignment horizontal="left"/>
      <protection/>
    </xf>
    <xf numFmtId="164" fontId="1" fillId="2" borderId="37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4" xfId="15" applyNumberFormat="1" applyFont="1" applyFill="1" applyBorder="1" applyAlignment="1">
      <alignment/>
    </xf>
    <xf numFmtId="164" fontId="2" fillId="0" borderId="16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28" xfId="0" applyNumberFormat="1" applyFont="1" applyFill="1" applyBorder="1" applyAlignment="1" applyProtection="1">
      <alignment horizontal="left"/>
      <protection/>
    </xf>
    <xf numFmtId="164" fontId="1" fillId="0" borderId="4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14" fillId="0" borderId="3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1" fillId="2" borderId="46" xfId="0" applyFont="1" applyFill="1" applyBorder="1" applyAlignment="1" quotePrefix="1">
      <alignment horizontal="center"/>
    </xf>
    <xf numFmtId="0" fontId="1" fillId="2" borderId="47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0" fontId="1" fillId="0" borderId="49" xfId="0" applyFont="1" applyBorder="1" applyAlignment="1">
      <alignment horizontal="center" vertical="center"/>
    </xf>
    <xf numFmtId="176" fontId="14" fillId="0" borderId="50" xfId="0" applyNumberFormat="1" applyFont="1" applyBorder="1" applyAlignment="1">
      <alignment vertical="center"/>
    </xf>
    <xf numFmtId="177" fontId="14" fillId="0" borderId="51" xfId="0" applyNumberFormat="1" applyFont="1" applyBorder="1" applyAlignment="1">
      <alignment vertical="center"/>
    </xf>
    <xf numFmtId="176" fontId="14" fillId="0" borderId="40" xfId="0" applyNumberFormat="1" applyFont="1" applyFill="1" applyBorder="1" applyAlignment="1">
      <alignment vertical="center"/>
    </xf>
    <xf numFmtId="177" fontId="14" fillId="0" borderId="51" xfId="0" applyNumberFormat="1" applyFont="1" applyFill="1" applyBorder="1" applyAlignment="1">
      <alignment vertical="center"/>
    </xf>
    <xf numFmtId="176" fontId="14" fillId="0" borderId="50" xfId="0" applyNumberFormat="1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48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177" fontId="1" fillId="0" borderId="52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0" fontId="1" fillId="2" borderId="54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36" xfId="0" applyNumberFormat="1" applyFont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176" fontId="1" fillId="0" borderId="50" xfId="0" applyNumberFormat="1" applyFont="1" applyFill="1" applyBorder="1" applyAlignment="1">
      <alignment horizontal="center" vertical="center"/>
    </xf>
    <xf numFmtId="39" fontId="1" fillId="2" borderId="23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vertical="center"/>
    </xf>
    <xf numFmtId="177" fontId="2" fillId="0" borderId="48" xfId="0" applyNumberFormat="1" applyFont="1" applyBorder="1" applyAlignment="1">
      <alignment/>
    </xf>
    <xf numFmtId="0" fontId="2" fillId="2" borderId="23" xfId="0" applyFont="1" applyFill="1" applyBorder="1" applyAlignment="1">
      <alignment horizontal="center"/>
    </xf>
    <xf numFmtId="0" fontId="1" fillId="2" borderId="37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48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48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5" xfId="15" applyFont="1" applyFill="1" applyBorder="1" applyAlignment="1">
      <alignment horizontal="right" vertical="center"/>
    </xf>
    <xf numFmtId="168" fontId="2" fillId="0" borderId="42" xfId="15" applyNumberFormat="1" applyFont="1" applyFill="1" applyBorder="1" applyAlignment="1">
      <alignment horizontal="right" vertical="center"/>
    </xf>
    <xf numFmtId="43" fontId="1" fillId="0" borderId="39" xfId="15" applyFont="1" applyBorder="1" applyAlignment="1">
      <alignment horizontal="right" vertical="center"/>
    </xf>
    <xf numFmtId="168" fontId="1" fillId="0" borderId="39" xfId="15" applyNumberFormat="1" applyFont="1" applyBorder="1" applyAlignment="1">
      <alignment horizontal="right" vertical="center"/>
    </xf>
    <xf numFmtId="43" fontId="1" fillId="0" borderId="40" xfId="15" applyFont="1" applyFill="1" applyBorder="1" applyAlignment="1">
      <alignment horizontal="right" vertical="center"/>
    </xf>
    <xf numFmtId="168" fontId="1" fillId="0" borderId="51" xfId="15" applyNumberFormat="1" applyFont="1" applyFill="1" applyBorder="1" applyAlignment="1">
      <alignment horizontal="right" vertical="center"/>
    </xf>
    <xf numFmtId="43" fontId="1" fillId="0" borderId="40" xfId="15" applyNumberFormat="1" applyFont="1" applyFill="1" applyBorder="1" applyAlignment="1">
      <alignment horizontal="right" vertical="center"/>
    </xf>
    <xf numFmtId="168" fontId="1" fillId="0" borderId="52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47" xfId="0" applyFont="1" applyFill="1" applyBorder="1" applyAlignment="1" quotePrefix="1">
      <alignment horizontal="center" vertical="center"/>
    </xf>
    <xf numFmtId="0" fontId="1" fillId="2" borderId="55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23" xfId="0" applyFont="1" applyFill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68" fontId="2" fillId="0" borderId="39" xfId="0" applyNumberFormat="1" applyFont="1" applyBorder="1" applyAlignment="1" applyProtection="1">
      <alignment horizontal="right" vertical="center"/>
      <protection/>
    </xf>
    <xf numFmtId="0" fontId="2" fillId="0" borderId="39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53" xfId="0" applyFont="1" applyFill="1" applyBorder="1" applyAlignment="1" applyProtection="1">
      <alignment horizontal="left" vertical="center"/>
      <protection/>
    </xf>
    <xf numFmtId="0" fontId="14" fillId="2" borderId="47" xfId="0" applyFont="1" applyFill="1" applyBorder="1" applyAlignment="1" quotePrefix="1">
      <alignment horizontal="center" vertical="center"/>
    </xf>
    <xf numFmtId="0" fontId="14" fillId="2" borderId="47" xfId="0" applyNumberFormat="1" applyFont="1" applyFill="1" applyBorder="1" applyAlignment="1" quotePrefix="1">
      <alignment horizontal="center" vertical="center"/>
    </xf>
    <xf numFmtId="0" fontId="14" fillId="2" borderId="57" xfId="0" applyNumberFormat="1" applyFont="1" applyFill="1" applyBorder="1" applyAlignment="1" quotePrefix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/>
    </xf>
    <xf numFmtId="168" fontId="2" fillId="0" borderId="48" xfId="0" applyNumberFormat="1" applyFont="1" applyBorder="1" applyAlignment="1">
      <alignment horizontal="right" vertical="center"/>
    </xf>
    <xf numFmtId="168" fontId="2" fillId="0" borderId="48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37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4" fillId="0" borderId="19" xfId="0" applyFont="1" applyBorder="1" applyAlignment="1" applyProtection="1">
      <alignment horizontal="left" vertical="center"/>
      <protection/>
    </xf>
    <xf numFmtId="168" fontId="14" fillId="0" borderId="39" xfId="0" applyNumberFormat="1" applyFont="1" applyBorder="1" applyAlignment="1">
      <alignment horizontal="right" vertical="center"/>
    </xf>
    <xf numFmtId="168" fontId="14" fillId="0" borderId="39" xfId="15" applyNumberFormat="1" applyFont="1" applyBorder="1" applyAlignment="1">
      <alignment horizontal="right" vertical="center"/>
    </xf>
    <xf numFmtId="168" fontId="14" fillId="0" borderId="39" xfId="15" applyNumberFormat="1" applyFont="1" applyFill="1" applyBorder="1" applyAlignment="1">
      <alignment horizontal="right" vertical="center"/>
    </xf>
    <xf numFmtId="168" fontId="14" fillId="0" borderId="58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14" fillId="2" borderId="59" xfId="0" applyFont="1" applyFill="1" applyBorder="1" applyAlignment="1">
      <alignment horizontal="left"/>
    </xf>
    <xf numFmtId="0" fontId="14" fillId="2" borderId="54" xfId="0" applyFont="1" applyFill="1" applyBorder="1" applyAlignment="1" quotePrefix="1">
      <alignment horizontal="center"/>
    </xf>
    <xf numFmtId="0" fontId="14" fillId="2" borderId="46" xfId="0" applyFont="1" applyFill="1" applyBorder="1" applyAlignment="1" quotePrefix="1">
      <alignment horizontal="center"/>
    </xf>
    <xf numFmtId="0" fontId="14" fillId="2" borderId="47" xfId="0" applyFont="1" applyFill="1" applyBorder="1" applyAlignment="1" quotePrefix="1">
      <alignment horizontal="center"/>
    </xf>
    <xf numFmtId="0" fontId="14" fillId="2" borderId="55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26" xfId="15" applyNumberFormat="1" applyFont="1" applyFill="1" applyBorder="1" applyAlignment="1">
      <alignment/>
    </xf>
    <xf numFmtId="43" fontId="2" fillId="0" borderId="26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26" xfId="15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4" fillId="0" borderId="34" xfId="0" applyFont="1" applyBorder="1" applyAlignment="1">
      <alignment horizontal="center" vertical="center"/>
    </xf>
    <xf numFmtId="43" fontId="14" fillId="0" borderId="20" xfId="15" applyNumberFormat="1" applyFont="1" applyBorder="1" applyAlignment="1">
      <alignment horizontal="center" vertical="center"/>
    </xf>
    <xf numFmtId="43" fontId="14" fillId="0" borderId="36" xfId="15" applyNumberFormat="1" applyFont="1" applyBorder="1" applyAlignment="1">
      <alignment horizontal="center" vertical="center"/>
    </xf>
    <xf numFmtId="43" fontId="14" fillId="0" borderId="36" xfId="15" applyNumberFormat="1" applyFont="1" applyFill="1" applyBorder="1" applyAlignment="1">
      <alignment horizontal="center" vertical="center"/>
    </xf>
    <xf numFmtId="43" fontId="14" fillId="0" borderId="39" xfId="15" applyNumberFormat="1" applyFont="1" applyFill="1" applyBorder="1" applyAlignment="1">
      <alignment horizontal="center" vertical="center"/>
    </xf>
    <xf numFmtId="43" fontId="14" fillId="0" borderId="20" xfId="15" applyNumberFormat="1" applyFont="1" applyFill="1" applyBorder="1" applyAlignment="1">
      <alignment horizontal="center" vertical="center"/>
    </xf>
    <xf numFmtId="43" fontId="14" fillId="0" borderId="21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5" fontId="2" fillId="0" borderId="3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2" xfId="0" applyNumberFormat="1" applyFont="1" applyBorder="1" applyAlignment="1" quotePrefix="1">
      <alignment horizontal="center"/>
    </xf>
    <xf numFmtId="164" fontId="2" fillId="0" borderId="29" xfId="0" applyNumberFormat="1" applyFont="1" applyBorder="1" applyAlignment="1" quotePrefix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2" fontId="1" fillId="0" borderId="3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2" fontId="2" fillId="0" borderId="33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26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26" xfId="26" applyFont="1" applyBorder="1">
      <alignment/>
      <protection/>
    </xf>
    <xf numFmtId="164" fontId="1" fillId="0" borderId="26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20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0" fontId="2" fillId="0" borderId="30" xfId="26" applyFont="1" applyBorder="1">
      <alignment/>
      <protection/>
    </xf>
    <xf numFmtId="0" fontId="1" fillId="0" borderId="30" xfId="26" applyFont="1" applyBorder="1" applyAlignment="1" applyProtection="1">
      <alignment horizontal="left"/>
      <protection/>
    </xf>
    <xf numFmtId="0" fontId="2" fillId="0" borderId="30" xfId="26" applyFont="1" applyBorder="1" applyAlignment="1" applyProtection="1">
      <alignment horizontal="left"/>
      <protection/>
    </xf>
    <xf numFmtId="0" fontId="2" fillId="0" borderId="31" xfId="26" applyFont="1" applyBorder="1" applyAlignment="1" applyProtection="1">
      <alignment horizontal="left"/>
      <protection/>
    </xf>
    <xf numFmtId="0" fontId="2" fillId="0" borderId="34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36" xfId="26" applyNumberFormat="1" applyFont="1" applyBorder="1">
      <alignment/>
      <protection/>
    </xf>
    <xf numFmtId="166" fontId="1" fillId="0" borderId="23" xfId="26" applyNumberFormat="1" applyFont="1" applyBorder="1" applyAlignment="1" applyProtection="1" quotePrefix="1">
      <alignment horizontal="left"/>
      <protection/>
    </xf>
    <xf numFmtId="164" fontId="2" fillId="0" borderId="54" xfId="26" applyNumberFormat="1" applyFont="1" applyBorder="1">
      <alignment/>
      <protection/>
    </xf>
    <xf numFmtId="164" fontId="2" fillId="0" borderId="55" xfId="26" applyNumberFormat="1" applyFont="1" applyBorder="1">
      <alignment/>
      <protection/>
    </xf>
    <xf numFmtId="166" fontId="2" fillId="0" borderId="24" xfId="26" applyNumberFormat="1" applyFont="1" applyBorder="1" applyAlignment="1" applyProtection="1" quotePrefix="1">
      <alignment horizontal="left"/>
      <protection/>
    </xf>
    <xf numFmtId="164" fontId="2" fillId="0" borderId="25" xfId="26" applyNumberFormat="1" applyFont="1" applyBorder="1">
      <alignment/>
      <protection/>
    </xf>
    <xf numFmtId="166" fontId="2" fillId="0" borderId="37" xfId="26" applyNumberFormat="1" applyFont="1" applyBorder="1" applyAlignment="1" applyProtection="1">
      <alignment horizontal="left"/>
      <protection/>
    </xf>
    <xf numFmtId="166" fontId="2" fillId="0" borderId="16" xfId="26" applyNumberFormat="1" applyFont="1" applyBorder="1" applyAlignment="1" applyProtection="1">
      <alignment horizontal="left"/>
      <protection/>
    </xf>
    <xf numFmtId="166" fontId="2" fillId="0" borderId="19" xfId="26" applyNumberFormat="1" applyFont="1" applyBorder="1" applyAlignment="1" applyProtection="1">
      <alignment horizontal="left"/>
      <protection/>
    </xf>
    <xf numFmtId="166" fontId="14" fillId="2" borderId="11" xfId="28" applyFont="1" applyFill="1" applyBorder="1" applyAlignment="1">
      <alignment horizontal="center"/>
      <protection/>
    </xf>
    <xf numFmtId="49" fontId="14" fillId="2" borderId="11" xfId="28" applyNumberFormat="1" applyFont="1" applyFill="1" applyBorder="1" applyAlignment="1">
      <alignment horizontal="center"/>
      <protection/>
    </xf>
    <xf numFmtId="166" fontId="14" fillId="0" borderId="9" xfId="28" applyFont="1" applyBorder="1">
      <alignment/>
      <protection/>
    </xf>
    <xf numFmtId="166" fontId="14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4" fillId="2" borderId="37" xfId="28" applyFont="1" applyFill="1" applyBorder="1" applyAlignment="1">
      <alignment horizontal="center"/>
      <protection/>
    </xf>
    <xf numFmtId="49" fontId="14" fillId="2" borderId="18" xfId="28" applyNumberFormat="1" applyFont="1" applyFill="1" applyBorder="1" applyAlignment="1">
      <alignment horizontal="center"/>
      <protection/>
    </xf>
    <xf numFmtId="166" fontId="7" fillId="0" borderId="16" xfId="28" applyFont="1" applyBorder="1" applyAlignment="1">
      <alignment horizontal="center"/>
      <protection/>
    </xf>
    <xf numFmtId="166" fontId="14" fillId="0" borderId="26" xfId="28" applyFont="1" applyBorder="1" applyAlignment="1" quotePrefix="1">
      <alignment horizontal="right"/>
      <protection/>
    </xf>
    <xf numFmtId="167" fontId="7" fillId="0" borderId="16" xfId="28" applyNumberFormat="1" applyFont="1" applyBorder="1" applyAlignment="1">
      <alignment horizontal="left"/>
      <protection/>
    </xf>
    <xf numFmtId="166" fontId="7" fillId="0" borderId="26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4" fillId="0" borderId="0" xfId="28" applyFont="1" applyBorder="1">
      <alignment/>
      <protection/>
    </xf>
    <xf numFmtId="166" fontId="14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4" fillId="0" borderId="0" xfId="28" applyFont="1" applyBorder="1" applyAlignment="1" quotePrefix="1">
      <alignment horizontal="right"/>
      <protection/>
    </xf>
    <xf numFmtId="167" fontId="14" fillId="0" borderId="19" xfId="28" applyNumberFormat="1" applyFont="1" applyBorder="1" applyAlignment="1">
      <alignment horizontal="left"/>
      <protection/>
    </xf>
    <xf numFmtId="166" fontId="14" fillId="0" borderId="20" xfId="28" applyFont="1" applyBorder="1">
      <alignment/>
      <protection/>
    </xf>
    <xf numFmtId="166" fontId="14" fillId="0" borderId="20" xfId="28" applyFont="1" applyBorder="1" applyAlignment="1">
      <alignment horizontal="right"/>
      <protection/>
    </xf>
    <xf numFmtId="166" fontId="14" fillId="0" borderId="20" xfId="28" applyFont="1" applyBorder="1" applyAlignment="1" quotePrefix="1">
      <alignment horizontal="right"/>
      <protection/>
    </xf>
    <xf numFmtId="166" fontId="14" fillId="0" borderId="21" xfId="28" applyFont="1" applyBorder="1" applyAlignment="1" quotePrefix="1">
      <alignment horizontal="right"/>
      <protection/>
    </xf>
    <xf numFmtId="166" fontId="14" fillId="2" borderId="16" xfId="28" applyFont="1" applyFill="1" applyBorder="1" applyAlignment="1">
      <alignment horizontal="center"/>
      <protection/>
    </xf>
    <xf numFmtId="166" fontId="14" fillId="2" borderId="9" xfId="28" applyFont="1" applyFill="1" applyBorder="1">
      <alignment/>
      <protection/>
    </xf>
    <xf numFmtId="166" fontId="1" fillId="2" borderId="23" xfId="28" applyFont="1" applyFill="1" applyBorder="1">
      <alignment/>
      <protection/>
    </xf>
    <xf numFmtId="166" fontId="1" fillId="2" borderId="17" xfId="28" applyFont="1" applyFill="1" applyBorder="1">
      <alignment/>
      <protection/>
    </xf>
    <xf numFmtId="166" fontId="1" fillId="2" borderId="37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16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26" xfId="28" applyFont="1" applyBorder="1" applyAlignment="1" quotePrefix="1">
      <alignment horizontal="right"/>
      <protection/>
    </xf>
    <xf numFmtId="167" fontId="2" fillId="0" borderId="16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26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19" xfId="28" applyFont="1" applyBorder="1">
      <alignment/>
      <protection/>
    </xf>
    <xf numFmtId="166" fontId="1" fillId="0" borderId="20" xfId="28" applyFont="1" applyBorder="1">
      <alignment/>
      <protection/>
    </xf>
    <xf numFmtId="166" fontId="1" fillId="0" borderId="20" xfId="28" applyFont="1" applyBorder="1" applyAlignment="1">
      <alignment horizontal="right"/>
      <protection/>
    </xf>
    <xf numFmtId="166" fontId="1" fillId="0" borderId="20" xfId="28" applyFont="1" applyBorder="1" applyAlignment="1" quotePrefix="1">
      <alignment horizontal="right"/>
      <protection/>
    </xf>
    <xf numFmtId="166" fontId="1" fillId="0" borderId="21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23" xfId="28" applyFont="1" applyFill="1" applyBorder="1" applyAlignment="1">
      <alignment horizontal="left"/>
      <protection/>
    </xf>
    <xf numFmtId="166" fontId="2" fillId="0" borderId="16" xfId="28" applyFont="1" applyBorder="1" applyAlignment="1">
      <alignment horizontal="left"/>
      <protection/>
    </xf>
    <xf numFmtId="167" fontId="2" fillId="0" borderId="19" xfId="28" applyNumberFormat="1" applyFont="1" applyBorder="1" applyAlignment="1">
      <alignment horizontal="left"/>
      <protection/>
    </xf>
    <xf numFmtId="166" fontId="1" fillId="0" borderId="20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2" borderId="61" xfId="28" applyFont="1" applyFill="1" applyBorder="1">
      <alignment/>
      <protection/>
    </xf>
    <xf numFmtId="166" fontId="1" fillId="0" borderId="62" xfId="28" applyFont="1" applyBorder="1">
      <alignment/>
      <protection/>
    </xf>
    <xf numFmtId="167" fontId="2" fillId="0" borderId="62" xfId="28" applyNumberFormat="1" applyFont="1" applyBorder="1" applyAlignment="1">
      <alignment horizontal="left"/>
      <protection/>
    </xf>
    <xf numFmtId="167" fontId="1" fillId="0" borderId="62" xfId="28" applyNumberFormat="1" applyFont="1" applyBorder="1" applyAlignment="1">
      <alignment horizontal="left"/>
      <protection/>
    </xf>
    <xf numFmtId="167" fontId="1" fillId="0" borderId="63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36" xfId="28" applyFont="1" applyBorder="1" applyAlignment="1" quotePrefix="1">
      <alignment horizontal="right"/>
      <protection/>
    </xf>
    <xf numFmtId="166" fontId="1" fillId="2" borderId="64" xfId="28" applyFont="1" applyFill="1" applyBorder="1" applyAlignment="1" quotePrefix="1">
      <alignment horizontal="center"/>
      <protection/>
    </xf>
    <xf numFmtId="166" fontId="1" fillId="0" borderId="62" xfId="28" applyFont="1" applyBorder="1" applyAlignment="1" quotePrefix="1">
      <alignment horizontal="right"/>
      <protection/>
    </xf>
    <xf numFmtId="166" fontId="2" fillId="0" borderId="62" xfId="28" applyFont="1" applyBorder="1" applyAlignment="1">
      <alignment horizontal="right"/>
      <protection/>
    </xf>
    <xf numFmtId="166" fontId="1" fillId="0" borderId="62" xfId="28" applyFont="1" applyBorder="1" applyAlignment="1">
      <alignment horizontal="right"/>
      <protection/>
    </xf>
    <xf numFmtId="166" fontId="1" fillId="0" borderId="63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36" xfId="28" applyFont="1" applyBorder="1" applyAlignment="1">
      <alignment horizontal="right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2" fillId="2" borderId="6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1" fillId="2" borderId="66" xfId="0" applyFont="1" applyFill="1" applyBorder="1" applyAlignment="1" quotePrefix="1">
      <alignment horizontal="centerContinuous"/>
    </xf>
    <xf numFmtId="0" fontId="1" fillId="2" borderId="56" xfId="0" applyFont="1" applyFill="1" applyBorder="1" applyAlignment="1" quotePrefix="1">
      <alignment horizontal="centerContinuous"/>
    </xf>
    <xf numFmtId="0" fontId="2" fillId="2" borderId="30" xfId="0" applyFont="1" applyFill="1" applyBorder="1" applyAlignment="1">
      <alignment/>
    </xf>
    <xf numFmtId="0" fontId="1" fillId="2" borderId="42" xfId="0" applyFont="1" applyFill="1" applyBorder="1" applyAlignment="1" quotePrefix="1">
      <alignment horizontal="centerContinuous"/>
    </xf>
    <xf numFmtId="0" fontId="2" fillId="0" borderId="43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6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2" fillId="0" borderId="48" xfId="0" applyNumberFormat="1" applyFont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2" fillId="0" borderId="4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30" xfId="0" applyFont="1" applyBorder="1" applyAlignment="1" quotePrefix="1">
      <alignment horizontal="left"/>
    </xf>
    <xf numFmtId="0" fontId="1" fillId="0" borderId="34" xfId="0" applyFont="1" applyBorder="1" applyAlignment="1" quotePrefix="1">
      <alignment horizontal="left"/>
    </xf>
    <xf numFmtId="164" fontId="1" fillId="0" borderId="20" xfId="0" applyNumberFormat="1" applyFont="1" applyBorder="1" applyAlignment="1" quotePrefix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0" fillId="2" borderId="17" xfId="0" applyFont="1" applyFill="1" applyBorder="1" applyAlignment="1">
      <alignment/>
    </xf>
    <xf numFmtId="0" fontId="1" fillId="2" borderId="67" xfId="0" applyFont="1" applyFill="1" applyBorder="1" applyAlignment="1" quotePrefix="1">
      <alignment horizontal="centerContinuous"/>
    </xf>
    <xf numFmtId="0" fontId="10" fillId="2" borderId="30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0" fillId="2" borderId="31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1" xfId="0" applyFont="1" applyBorder="1" applyAlignment="1">
      <alignment/>
    </xf>
    <xf numFmtId="0" fontId="1" fillId="0" borderId="43" xfId="0" applyFont="1" applyBorder="1" applyAlignment="1">
      <alignment/>
    </xf>
    <xf numFmtId="0" fontId="10" fillId="0" borderId="26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2" borderId="6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26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0" borderId="4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66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0" borderId="26" xfId="0" applyNumberFormat="1" applyFont="1" applyFill="1" applyBorder="1" applyAlignment="1" quotePrefix="1">
      <alignment horizontal="right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0" fontId="1" fillId="2" borderId="23" xfId="0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/>
    </xf>
    <xf numFmtId="168" fontId="2" fillId="0" borderId="25" xfId="0" applyNumberFormat="1" applyFont="1" applyBorder="1" applyAlignment="1" applyProtection="1">
      <alignment horizontal="right" vertical="center"/>
      <protection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6" xfId="0" applyNumberFormat="1" applyFont="1" applyFill="1" applyBorder="1" applyAlignment="1" applyProtection="1">
      <alignment horizontal="right" vertical="center"/>
      <protection/>
    </xf>
    <xf numFmtId="0" fontId="1" fillId="2" borderId="3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33" xfId="0" applyNumberFormat="1" applyFont="1" applyBorder="1" applyAlignment="1" quotePrefix="1">
      <alignment/>
    </xf>
    <xf numFmtId="0" fontId="2" fillId="0" borderId="71" xfId="0" applyFont="1" applyBorder="1" applyAlignment="1">
      <alignment vertical="center"/>
    </xf>
    <xf numFmtId="0" fontId="2" fillId="0" borderId="22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168" fontId="2" fillId="0" borderId="48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6" xfId="0" applyNumberFormat="1" applyFont="1" applyFill="1" applyBorder="1" applyAlignment="1">
      <alignment horizontal="right" vertical="center"/>
    </xf>
    <xf numFmtId="168" fontId="2" fillId="0" borderId="26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0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48" xfId="22" applyNumberFormat="1" applyFont="1" applyBorder="1" applyAlignment="1">
      <alignment vertical="center"/>
      <protection/>
    </xf>
    <xf numFmtId="0" fontId="1" fillId="0" borderId="32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72" xfId="22" applyNumberFormat="1" applyFont="1" applyBorder="1" applyAlignment="1">
      <alignment vertical="center"/>
      <protection/>
    </xf>
    <xf numFmtId="0" fontId="2" fillId="0" borderId="30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48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34" xfId="22" applyFont="1" applyBorder="1">
      <alignment/>
      <protection/>
    </xf>
    <xf numFmtId="2" fontId="2" fillId="0" borderId="20" xfId="22" applyNumberFormat="1" applyFont="1" applyBorder="1" applyAlignment="1">
      <alignment horizontal="center" vertical="center"/>
      <protection/>
    </xf>
    <xf numFmtId="164" fontId="2" fillId="0" borderId="39" xfId="22" applyNumberFormat="1" applyFont="1" applyBorder="1" applyAlignment="1">
      <alignment vertical="center"/>
      <protection/>
    </xf>
    <xf numFmtId="164" fontId="2" fillId="0" borderId="58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16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16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16" xfId="22" applyFont="1" applyBorder="1" applyAlignment="1">
      <alignment horizontal="center"/>
      <protection/>
    </xf>
    <xf numFmtId="0" fontId="1" fillId="0" borderId="19" xfId="22" applyFont="1" applyBorder="1">
      <alignment/>
      <protection/>
    </xf>
    <xf numFmtId="164" fontId="2" fillId="0" borderId="20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37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72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48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48" xfId="22" applyNumberFormat="1" applyFont="1" applyBorder="1" applyAlignment="1">
      <alignment horizontal="center" vertical="center"/>
      <protection/>
    </xf>
    <xf numFmtId="0" fontId="2" fillId="0" borderId="35" xfId="22" applyFont="1" applyBorder="1" applyAlignment="1">
      <alignment vertical="center"/>
      <protection/>
    </xf>
    <xf numFmtId="164" fontId="2" fillId="0" borderId="39" xfId="23" applyNumberFormat="1" applyFont="1" applyBorder="1" applyAlignment="1">
      <alignment horizontal="center" vertical="center"/>
      <protection/>
    </xf>
    <xf numFmtId="164" fontId="2" fillId="0" borderId="39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0" borderId="39" xfId="22" applyNumberFormat="1" applyFont="1" applyBorder="1" applyAlignment="1">
      <alignment horizontal="center" vertical="center"/>
      <protection/>
    </xf>
    <xf numFmtId="164" fontId="2" fillId="0" borderId="58" xfId="22" applyNumberFormat="1" applyFont="1" applyBorder="1" applyAlignment="1">
      <alignment horizontal="center" vertical="center"/>
      <protection/>
    </xf>
    <xf numFmtId="0" fontId="1" fillId="2" borderId="73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3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25" xfId="22" applyFont="1" applyFill="1" applyBorder="1" applyAlignment="1">
      <alignment horizontal="center"/>
      <protection/>
    </xf>
    <xf numFmtId="0" fontId="2" fillId="2" borderId="32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16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26" xfId="21" applyNumberFormat="1" applyFont="1" applyBorder="1" applyAlignment="1">
      <alignment horizontal="center" vertical="center"/>
      <protection/>
    </xf>
    <xf numFmtId="165" fontId="14" fillId="0" borderId="28" xfId="21" applyNumberFormat="1" applyFont="1" applyBorder="1" applyAlignment="1" applyProtection="1">
      <alignment horizontal="center" vertical="center"/>
      <protection/>
    </xf>
    <xf numFmtId="164" fontId="14" fillId="0" borderId="22" xfId="21" applyNumberFormat="1" applyFont="1" applyBorder="1" applyAlignment="1">
      <alignment horizontal="center" vertical="center"/>
      <protection/>
    </xf>
    <xf numFmtId="164" fontId="14" fillId="0" borderId="29" xfId="21" applyNumberFormat="1" applyFont="1" applyBorder="1" applyAlignment="1">
      <alignment horizontal="center" vertical="center"/>
      <protection/>
    </xf>
    <xf numFmtId="0" fontId="1" fillId="2" borderId="74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vertical="top" wrapText="1"/>
    </xf>
    <xf numFmtId="168" fontId="2" fillId="0" borderId="35" xfId="0" applyNumberFormat="1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35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77" fontId="2" fillId="0" borderId="26" xfId="0" applyNumberFormat="1" applyFont="1" applyFill="1" applyBorder="1" applyAlignment="1" quotePrefix="1">
      <alignment horizontal="center"/>
    </xf>
    <xf numFmtId="0" fontId="2" fillId="0" borderId="39" xfId="0" applyFont="1" applyBorder="1" applyAlignment="1">
      <alignment horizontal="right" vertic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 quotePrefix="1">
      <alignment horizontal="right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2" fontId="2" fillId="0" borderId="88" xfId="0" applyNumberFormat="1" applyFont="1" applyBorder="1" applyAlignment="1">
      <alignment/>
    </xf>
    <xf numFmtId="0" fontId="2" fillId="0" borderId="89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167" fontId="7" fillId="0" borderId="0" xfId="28" applyNumberFormat="1" applyFont="1" applyBorder="1" applyAlignment="1">
      <alignment horizontal="left"/>
      <protection/>
    </xf>
    <xf numFmtId="166" fontId="14" fillId="0" borderId="9" xfId="28" applyFont="1" applyBorder="1" applyAlignment="1">
      <alignment horizontal="right"/>
      <protection/>
    </xf>
    <xf numFmtId="0" fontId="2" fillId="2" borderId="37" xfId="0" applyFont="1" applyFill="1" applyBorder="1" applyAlignment="1">
      <alignment/>
    </xf>
    <xf numFmtId="1" fontId="1" fillId="2" borderId="33" xfId="0" applyNumberFormat="1" applyFont="1" applyFill="1" applyBorder="1" applyAlignment="1" applyProtection="1">
      <alignment horizontal="right"/>
      <protection/>
    </xf>
    <xf numFmtId="0" fontId="1" fillId="0" borderId="3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4" fontId="2" fillId="0" borderId="22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33" xfId="0" applyNumberFormat="1" applyFont="1" applyBorder="1" applyAlignment="1" quotePrefix="1">
      <alignment horizontal="right"/>
    </xf>
    <xf numFmtId="0" fontId="2" fillId="2" borderId="6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" fillId="2" borderId="65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4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0" fontId="2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 wrapText="1"/>
    </xf>
    <xf numFmtId="14" fontId="2" fillId="0" borderId="33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14" fontId="1" fillId="0" borderId="3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2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6" fontId="1" fillId="2" borderId="45" xfId="28" applyFont="1" applyFill="1" applyBorder="1">
      <alignment/>
      <protection/>
    </xf>
    <xf numFmtId="166" fontId="1" fillId="2" borderId="15" xfId="28" applyFont="1" applyFill="1" applyBorder="1" applyAlignment="1">
      <alignment horizontal="center"/>
      <protection/>
    </xf>
    <xf numFmtId="166" fontId="1" fillId="0" borderId="8" xfId="28" applyFont="1" applyBorder="1">
      <alignment/>
      <protection/>
    </xf>
    <xf numFmtId="167" fontId="2" fillId="0" borderId="8" xfId="28" applyNumberFormat="1" applyFont="1" applyBorder="1" applyAlignment="1">
      <alignment horizontal="left"/>
      <protection/>
    </xf>
    <xf numFmtId="167" fontId="1" fillId="0" borderId="8" xfId="28" applyNumberFormat="1" applyFont="1" applyBorder="1" applyAlignment="1">
      <alignment horizontal="left"/>
      <protection/>
    </xf>
    <xf numFmtId="167" fontId="1" fillId="0" borderId="35" xfId="28" applyNumberFormat="1" applyFont="1" applyBorder="1" applyAlignment="1">
      <alignment horizontal="left"/>
      <protection/>
    </xf>
    <xf numFmtId="0" fontId="2" fillId="0" borderId="3" xfId="0" applyFont="1" applyBorder="1" applyAlignment="1">
      <alignment horizontal="right" vertical="center"/>
    </xf>
    <xf numFmtId="168" fontId="2" fillId="0" borderId="3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26" applyFont="1">
      <alignment/>
      <protection/>
    </xf>
    <xf numFmtId="164" fontId="2" fillId="0" borderId="12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 quotePrefix="1">
      <alignment horizontal="center" vertical="center"/>
    </xf>
    <xf numFmtId="43" fontId="2" fillId="0" borderId="11" xfId="15" applyFont="1" applyFill="1" applyBorder="1" applyAlignment="1">
      <alignment horizontal="center"/>
    </xf>
    <xf numFmtId="39" fontId="2" fillId="0" borderId="9" xfId="15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164" fontId="1" fillId="0" borderId="22" xfId="15" applyNumberFormat="1" applyFont="1" applyFill="1" applyBorder="1" applyAlignment="1">
      <alignment/>
    </xf>
    <xf numFmtId="164" fontId="1" fillId="0" borderId="29" xfId="15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4" xfId="21" applyFont="1" applyBorder="1" applyAlignment="1">
      <alignment horizontal="centerContinuous"/>
      <protection/>
    </xf>
    <xf numFmtId="168" fontId="2" fillId="0" borderId="39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2" fillId="2" borderId="5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/>
    </xf>
    <xf numFmtId="0" fontId="2" fillId="0" borderId="54" xfId="0" applyFont="1" applyBorder="1" applyAlignment="1">
      <alignment horizontal="center" vertical="top" wrapText="1"/>
    </xf>
    <xf numFmtId="2" fontId="2" fillId="0" borderId="54" xfId="0" applyNumberFormat="1" applyFont="1" applyBorder="1" applyAlignment="1">
      <alignment horizontal="right" vertical="top" wrapText="1"/>
    </xf>
    <xf numFmtId="0" fontId="2" fillId="0" borderId="55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15" fontId="2" fillId="0" borderId="33" xfId="0" applyNumberFormat="1" applyFont="1" applyFill="1" applyBorder="1" applyAlignment="1" quotePrefix="1">
      <alignment horizontal="center" vertical="center"/>
    </xf>
    <xf numFmtId="2" fontId="1" fillId="0" borderId="2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164" fontId="2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quotePrefix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2" fontId="2" fillId="0" borderId="22" xfId="0" applyNumberFormat="1" applyFont="1" applyFill="1" applyBorder="1" applyAlignment="1" quotePrefix="1">
      <alignment horizontal="center" vertical="center"/>
    </xf>
    <xf numFmtId="2" fontId="2" fillId="0" borderId="22" xfId="0" applyNumberFormat="1" applyFont="1" applyBorder="1" applyAlignment="1" quotePrefix="1">
      <alignment horizontal="center" vertical="center"/>
    </xf>
    <xf numFmtId="2" fontId="2" fillId="0" borderId="29" xfId="0" applyNumberFormat="1" applyFont="1" applyBorder="1" applyAlignment="1" quotePrefix="1">
      <alignment horizontal="center" vertical="center"/>
    </xf>
    <xf numFmtId="166" fontId="2" fillId="0" borderId="9" xfId="0" applyNumberFormat="1" applyFont="1" applyBorder="1" applyAlignment="1" applyProtection="1" quotePrefix="1">
      <alignment horizontal="right"/>
      <protection locked="0"/>
    </xf>
    <xf numFmtId="166" fontId="23" fillId="0" borderId="9" xfId="0" applyNumberFormat="1" applyFont="1" applyBorder="1" applyAlignment="1" applyProtection="1">
      <alignment horizontal="right"/>
      <protection/>
    </xf>
    <xf numFmtId="2" fontId="1" fillId="0" borderId="22" xfId="0" applyNumberFormat="1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168" fontId="2" fillId="0" borderId="7" xfId="0" applyNumberFormat="1" applyFont="1" applyBorder="1" applyAlignment="1" applyProtection="1" quotePrefix="1">
      <alignment horizontal="left"/>
      <protection/>
    </xf>
    <xf numFmtId="2" fontId="2" fillId="0" borderId="2" xfId="15" applyNumberFormat="1" applyFont="1" applyFill="1" applyBorder="1" applyAlignment="1">
      <alignment/>
    </xf>
    <xf numFmtId="2" fontId="2" fillId="0" borderId="44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4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48" xfId="15" applyNumberFormat="1" applyFont="1" applyFill="1" applyBorder="1" applyAlignment="1">
      <alignment/>
    </xf>
    <xf numFmtId="2" fontId="1" fillId="0" borderId="36" xfId="15" applyNumberFormat="1" applyFont="1" applyFill="1" applyBorder="1" applyAlignment="1">
      <alignment/>
    </xf>
    <xf numFmtId="2" fontId="1" fillId="0" borderId="58" xfId="15" applyNumberFormat="1" applyFont="1" applyFill="1" applyBorder="1" applyAlignment="1">
      <alignment/>
    </xf>
    <xf numFmtId="164" fontId="7" fillId="0" borderId="20" xfId="15" applyNumberFormat="1" applyFont="1" applyFill="1" applyBorder="1" applyAlignment="1">
      <alignment/>
    </xf>
    <xf numFmtId="0" fontId="1" fillId="2" borderId="55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4" fontId="2" fillId="0" borderId="26" xfId="15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 quotePrefix="1">
      <alignment/>
    </xf>
    <xf numFmtId="164" fontId="2" fillId="0" borderId="26" xfId="0" applyNumberFormat="1" applyFont="1" applyBorder="1" applyAlignment="1" quotePrefix="1">
      <alignment/>
    </xf>
    <xf numFmtId="0" fontId="2" fillId="0" borderId="19" xfId="0" applyFont="1" applyFill="1" applyBorder="1" applyAlignment="1">
      <alignment/>
    </xf>
    <xf numFmtId="164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right" vertical="center"/>
    </xf>
    <xf numFmtId="164" fontId="7" fillId="0" borderId="26" xfId="0" applyNumberFormat="1" applyFont="1" applyFill="1" applyBorder="1" applyAlignment="1" quotePrefix="1">
      <alignment horizontal="right" vertical="center"/>
    </xf>
    <xf numFmtId="0" fontId="1" fillId="2" borderId="67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" fillId="2" borderId="11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/>
    </xf>
    <xf numFmtId="0" fontId="1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left"/>
    </xf>
    <xf numFmtId="4" fontId="2" fillId="0" borderId="9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4" fillId="0" borderId="28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164" fontId="14" fillId="0" borderId="2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/>
    </xf>
    <xf numFmtId="0" fontId="2" fillId="0" borderId="8" xfId="0" applyFont="1" applyFill="1" applyBorder="1" applyAlignment="1" quotePrefix="1">
      <alignment horizontal="left"/>
    </xf>
    <xf numFmtId="0" fontId="2" fillId="0" borderId="15" xfId="0" applyFont="1" applyFill="1" applyBorder="1" applyAlignment="1" quotePrefix="1">
      <alignment horizontal="left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2" xfId="0" applyFont="1" applyFill="1" applyBorder="1" applyAlignment="1">
      <alignment horizontal="center" wrapText="1"/>
    </xf>
    <xf numFmtId="177" fontId="1" fillId="2" borderId="37" xfId="0" applyNumberFormat="1" applyFont="1" applyFill="1" applyBorder="1" applyAlignment="1">
      <alignment horizontal="left" vertical="center"/>
    </xf>
    <xf numFmtId="39" fontId="1" fillId="2" borderId="15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39" fontId="1" fillId="2" borderId="42" xfId="0" applyNumberFormat="1" applyFont="1" applyFill="1" applyBorder="1" applyAlignment="1" applyProtection="1">
      <alignment horizontal="center" vertical="center" wrapText="1"/>
      <protection/>
    </xf>
    <xf numFmtId="39" fontId="1" fillId="2" borderId="14" xfId="0" applyNumberFormat="1" applyFont="1" applyFill="1" applyBorder="1" applyAlignment="1" applyProtection="1">
      <alignment horizontal="center" vertical="center"/>
      <protection/>
    </xf>
    <xf numFmtId="39" fontId="1" fillId="2" borderId="5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 wrapText="1"/>
      <protection/>
    </xf>
    <xf numFmtId="39" fontId="1" fillId="2" borderId="72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quotePrefix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14" fontId="30" fillId="0" borderId="33" xfId="0" applyNumberFormat="1" applyFont="1" applyFill="1" applyBorder="1" applyAlignment="1" quotePrefix="1">
      <alignment horizontal="right" wrapText="1"/>
    </xf>
    <xf numFmtId="0" fontId="2" fillId="2" borderId="90" xfId="0" applyFont="1" applyFill="1" applyBorder="1" applyAlignment="1">
      <alignment horizontal="center" vertical="center" wrapText="1"/>
    </xf>
    <xf numFmtId="16" fontId="2" fillId="2" borderId="84" xfId="0" applyNumberFormat="1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16" fontId="2" fillId="2" borderId="9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6" fontId="1" fillId="2" borderId="38" xfId="28" applyFont="1" applyFill="1" applyBorder="1" applyAlignment="1">
      <alignment horizontal="center"/>
      <protection/>
    </xf>
    <xf numFmtId="166" fontId="1" fillId="2" borderId="93" xfId="28" applyFont="1" applyFill="1" applyBorder="1" applyAlignment="1">
      <alignment horizontal="center"/>
      <protection/>
    </xf>
    <xf numFmtId="0" fontId="1" fillId="2" borderId="53" xfId="0" applyFont="1" applyFill="1" applyBorder="1" applyAlignment="1">
      <alignment/>
    </xf>
    <xf numFmtId="0" fontId="1" fillId="2" borderId="37" xfId="0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3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164" fontId="1" fillId="0" borderId="10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2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0" fontId="1" fillId="0" borderId="38" xfId="0" applyFont="1" applyBorder="1" applyAlignment="1" applyProtection="1">
      <alignment vertical="center"/>
      <protection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vertical="center"/>
      <protection/>
    </xf>
    <xf numFmtId="164" fontId="13" fillId="0" borderId="3" xfId="0" applyNumberFormat="1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0" fontId="34" fillId="0" borderId="0" xfId="0" applyFont="1" applyBorder="1" applyAlignment="1" quotePrefix="1">
      <alignment/>
    </xf>
    <xf numFmtId="177" fontId="0" fillId="0" borderId="0" xfId="0" applyNumberFormat="1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" fillId="2" borderId="57" xfId="0" applyFont="1" applyFill="1" applyBorder="1" applyAlignment="1" quotePrefix="1">
      <alignment horizontal="center"/>
    </xf>
    <xf numFmtId="0" fontId="1" fillId="2" borderId="2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2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2" borderId="73" xfId="0" applyFont="1" applyFill="1" applyBorder="1" applyAlignment="1" quotePrefix="1">
      <alignment horizontal="center"/>
    </xf>
    <xf numFmtId="0" fontId="14" fillId="2" borderId="54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4" fillId="2" borderId="57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72" xfId="15" applyNumberFormat="1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1" fillId="2" borderId="72" xfId="0" applyNumberFormat="1" applyFont="1" applyFill="1" applyBorder="1" applyAlignment="1" applyProtection="1" quotePrefix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17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73" xfId="15" applyNumberFormat="1" applyFont="1" applyFill="1" applyBorder="1" applyAlignment="1" quotePrefix="1">
      <alignment horizontal="center"/>
    </xf>
    <xf numFmtId="164" fontId="14" fillId="2" borderId="47" xfId="15" applyNumberFormat="1" applyFont="1" applyFill="1" applyBorder="1" applyAlignment="1" quotePrefix="1">
      <alignment horizontal="center"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0" fontId="1" fillId="2" borderId="9" xfId="0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0" fontId="1" fillId="2" borderId="37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3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3" fillId="0" borderId="39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7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left" vertical="center"/>
    </xf>
    <xf numFmtId="0" fontId="1" fillId="2" borderId="47" xfId="0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0" fontId="2" fillId="0" borderId="66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73" xfId="0" applyNumberFormat="1" applyFont="1" applyFill="1" applyBorder="1" applyAlignment="1" applyProtection="1" quotePrefix="1">
      <alignment horizontal="center"/>
      <protection/>
    </xf>
    <xf numFmtId="39" fontId="1" fillId="2" borderId="47" xfId="0" applyNumberFormat="1" applyFont="1" applyFill="1" applyBorder="1" applyAlignment="1" applyProtection="1" quotePrefix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0" fontId="13" fillId="0" borderId="39" xfId="0" applyFont="1" applyBorder="1" applyAlignment="1">
      <alignment horizontal="right"/>
    </xf>
    <xf numFmtId="39" fontId="1" fillId="2" borderId="47" xfId="0" applyNumberFormat="1" applyFont="1" applyFill="1" applyBorder="1" applyAlignment="1" quotePrefix="1">
      <alignment horizontal="center"/>
    </xf>
    <xf numFmtId="39" fontId="1" fillId="2" borderId="73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17" xfId="0" applyFont="1" applyFill="1" applyBorder="1" applyAlignment="1">
      <alignment horizontal="center" wrapText="1"/>
    </xf>
    <xf numFmtId="0" fontId="0" fillId="2" borderId="9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73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wrapText="1"/>
    </xf>
    <xf numFmtId="0" fontId="2" fillId="2" borderId="8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165" fontId="14" fillId="2" borderId="23" xfId="21" applyNumberFormat="1" applyFont="1" applyFill="1" applyBorder="1" applyAlignment="1" applyProtection="1">
      <alignment horizontal="center" vertical="center"/>
      <protection/>
    </xf>
    <xf numFmtId="165" fontId="14" fillId="2" borderId="16" xfId="21" applyNumberFormat="1" applyFont="1" applyFill="1" applyBorder="1" applyAlignment="1" applyProtection="1">
      <alignment horizontal="center" vertical="center"/>
      <protection/>
    </xf>
    <xf numFmtId="165" fontId="14" fillId="2" borderId="37" xfId="21" applyFont="1" applyFill="1" applyBorder="1" applyAlignment="1">
      <alignment horizontal="center" vertical="center"/>
      <protection/>
    </xf>
    <xf numFmtId="165" fontId="14" fillId="2" borderId="54" xfId="21" applyNumberFormat="1" applyFont="1" applyFill="1" applyBorder="1" applyAlignment="1" applyProtection="1">
      <alignment horizontal="center" vertical="center"/>
      <protection/>
    </xf>
    <xf numFmtId="165" fontId="14" fillId="2" borderId="55" xfId="21" applyNumberFormat="1" applyFont="1" applyFill="1" applyBorder="1" applyAlignment="1" applyProtection="1">
      <alignment horizontal="center" vertical="center"/>
      <protection/>
    </xf>
    <xf numFmtId="165" fontId="14" fillId="2" borderId="14" xfId="21" applyNumberFormat="1" applyFont="1" applyFill="1" applyBorder="1" applyAlignment="1" applyProtection="1">
      <alignment horizontal="center" vertical="center"/>
      <protection/>
    </xf>
    <xf numFmtId="165" fontId="14" fillId="2" borderId="6" xfId="21" applyNumberFormat="1" applyFont="1" applyFill="1" applyBorder="1" applyAlignment="1" applyProtection="1">
      <alignment horizontal="center" vertical="center"/>
      <protection/>
    </xf>
    <xf numFmtId="165" fontId="14" fillId="2" borderId="72" xfId="21" applyNumberFormat="1" applyFont="1" applyFill="1" applyBorder="1" applyAlignment="1" applyProtection="1">
      <alignment horizontal="center" vertical="center"/>
      <protection/>
    </xf>
    <xf numFmtId="0" fontId="2" fillId="2" borderId="73" xfId="22" applyFont="1" applyFill="1" applyBorder="1" applyAlignment="1">
      <alignment horizontal="center" vertical="center"/>
      <protection/>
    </xf>
    <xf numFmtId="0" fontId="2" fillId="2" borderId="47" xfId="22" applyFont="1" applyFill="1" applyBorder="1" applyAlignment="1">
      <alignment horizontal="center" vertical="center"/>
      <protection/>
    </xf>
    <xf numFmtId="0" fontId="2" fillId="2" borderId="57" xfId="22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/>
      <protection/>
    </xf>
    <xf numFmtId="0" fontId="1" fillId="2" borderId="41" xfId="22" applyNumberFormat="1" applyFont="1" applyFill="1" applyBorder="1" applyAlignment="1">
      <alignment horizontal="center" vertical="center"/>
      <protection/>
    </xf>
    <xf numFmtId="0" fontId="1" fillId="2" borderId="31" xfId="22" applyFont="1" applyFill="1" applyBorder="1" applyAlignment="1">
      <alignment horizontal="center" vertical="center"/>
      <protection/>
    </xf>
    <xf numFmtId="0" fontId="2" fillId="2" borderId="17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3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2" fillId="2" borderId="47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17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3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47" xfId="0" applyFont="1" applyFill="1" applyBorder="1" applyAlignment="1" applyProtection="1" quotePrefix="1">
      <alignment horizontal="center" vertical="center"/>
      <protection/>
    </xf>
    <xf numFmtId="0" fontId="1" fillId="2" borderId="23" xfId="22" applyFont="1" applyFill="1" applyBorder="1" applyAlignment="1">
      <alignment horizontal="center" vertical="center"/>
      <protection/>
    </xf>
    <xf numFmtId="0" fontId="1" fillId="2" borderId="16" xfId="22" applyFont="1" applyFill="1" applyBorder="1" applyAlignment="1">
      <alignment horizontal="center" vertical="center"/>
      <protection/>
    </xf>
    <xf numFmtId="0" fontId="1" fillId="2" borderId="73" xfId="22" applyFont="1" applyFill="1" applyBorder="1" applyAlignment="1">
      <alignment horizontal="center" vertical="center"/>
      <protection/>
    </xf>
    <xf numFmtId="0" fontId="1" fillId="2" borderId="47" xfId="22" applyFont="1" applyFill="1" applyBorder="1" applyAlignment="1">
      <alignment horizontal="center" vertical="center"/>
      <protection/>
    </xf>
    <xf numFmtId="0" fontId="1" fillId="2" borderId="57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25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34" fillId="0" borderId="66" xfId="0" applyFont="1" applyBorder="1" applyAlignment="1" applyProtection="1">
      <alignment horizontal="justify" vertical="top" wrapText="1"/>
      <protection/>
    </xf>
    <xf numFmtId="0" fontId="34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"/>
    </xf>
    <xf numFmtId="0" fontId="16" fillId="0" borderId="39" xfId="0" applyFont="1" applyBorder="1" applyAlignment="1">
      <alignment horizontal="right"/>
    </xf>
    <xf numFmtId="0" fontId="1" fillId="2" borderId="73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1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38" xfId="26" applyNumberFormat="1" applyFont="1" applyBorder="1" applyAlignment="1" applyProtection="1" quotePrefix="1">
      <alignment/>
      <protection/>
    </xf>
    <xf numFmtId="166" fontId="26" fillId="0" borderId="12" xfId="29" applyFont="1" applyBorder="1" applyAlignment="1">
      <alignment/>
      <protection/>
    </xf>
    <xf numFmtId="166" fontId="26" fillId="0" borderId="33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33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1" xfId="26" applyFont="1" applyFill="1" applyBorder="1" applyAlignment="1">
      <alignment horizontal="center" vertical="center"/>
      <protection/>
    </xf>
    <xf numFmtId="0" fontId="2" fillId="2" borderId="31" xfId="26" applyFont="1" applyFill="1" applyBorder="1" applyAlignment="1">
      <alignment horizontal="center" vertical="center"/>
      <protection/>
    </xf>
    <xf numFmtId="0" fontId="1" fillId="2" borderId="17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46" xfId="26" applyFont="1" applyFill="1" applyBorder="1" applyAlignment="1" applyProtection="1">
      <alignment horizontal="center"/>
      <protection/>
    </xf>
    <xf numFmtId="0" fontId="1" fillId="2" borderId="55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6" fillId="0" borderId="36" xfId="28" applyFont="1" applyBorder="1" applyAlignment="1" applyProtection="1">
      <alignment horizontal="right"/>
      <protection/>
    </xf>
    <xf numFmtId="166" fontId="16" fillId="0" borderId="20" xfId="28" applyFont="1" applyBorder="1" applyAlignment="1" applyProtection="1">
      <alignment horizontal="right"/>
      <protection/>
    </xf>
    <xf numFmtId="166" fontId="16" fillId="0" borderId="35" xfId="28" applyFont="1" applyBorder="1" applyAlignment="1" applyProtection="1">
      <alignment horizontal="right"/>
      <protection/>
    </xf>
    <xf numFmtId="166" fontId="14" fillId="2" borderId="11" xfId="28" applyFont="1" applyFill="1" applyBorder="1" applyAlignment="1" applyProtection="1">
      <alignment horizontal="center" wrapText="1"/>
      <protection hidden="1"/>
    </xf>
    <xf numFmtId="166" fontId="14" fillId="2" borderId="11" xfId="28" applyFont="1" applyFill="1" applyBorder="1" applyAlignment="1">
      <alignment horizontal="center"/>
      <protection/>
    </xf>
    <xf numFmtId="166" fontId="14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3" fillId="0" borderId="0" xfId="28" applyFont="1" applyAlignment="1" applyProtection="1">
      <alignment horizontal="right"/>
      <protection/>
    </xf>
    <xf numFmtId="166" fontId="1" fillId="2" borderId="54" xfId="28" applyFont="1" applyFill="1" applyBorder="1" applyAlignment="1" applyProtection="1">
      <alignment horizontal="center"/>
      <protection/>
    </xf>
    <xf numFmtId="166" fontId="1" fillId="2" borderId="54" xfId="28" applyFont="1" applyFill="1" applyBorder="1" applyAlignment="1">
      <alignment horizontal="center"/>
      <protection/>
    </xf>
    <xf numFmtId="166" fontId="1" fillId="2" borderId="55" xfId="28" applyFont="1" applyFill="1" applyBorder="1" applyAlignment="1">
      <alignment horizontal="center"/>
      <protection/>
    </xf>
    <xf numFmtId="166" fontId="1" fillId="2" borderId="46" xfId="28" applyFont="1" applyFill="1" applyBorder="1" applyAlignment="1">
      <alignment horizontal="center"/>
      <protection/>
    </xf>
    <xf numFmtId="166" fontId="16" fillId="0" borderId="0" xfId="28" applyFont="1" applyAlignment="1" applyProtection="1">
      <alignment horizontal="right"/>
      <protection/>
    </xf>
    <xf numFmtId="166" fontId="1" fillId="2" borderId="46" xfId="28" applyFont="1" applyFill="1" applyBorder="1" applyAlignment="1" applyProtection="1">
      <alignment horizontal="center"/>
      <protection/>
    </xf>
    <xf numFmtId="166" fontId="1" fillId="2" borderId="102" xfId="28" applyFont="1" applyFill="1" applyBorder="1" applyAlignment="1" applyProtection="1">
      <alignment horizontal="center"/>
      <protection/>
    </xf>
    <xf numFmtId="0" fontId="2" fillId="2" borderId="41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33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1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 and exchange rat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6%20Month%202067_68\Monetary\monetary_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1">
        <row r="4">
          <cell r="B4">
            <v>2009</v>
          </cell>
          <cell r="C4">
            <v>2010</v>
          </cell>
          <cell r="D4">
            <v>2010</v>
          </cell>
          <cell r="E4">
            <v>2011</v>
          </cell>
        </row>
        <row r="40">
          <cell r="B40">
            <v>224745.60136872003</v>
          </cell>
          <cell r="C40">
            <v>197371.987565004</v>
          </cell>
          <cell r="D40">
            <v>211686.664160922</v>
          </cell>
          <cell r="E40">
            <v>209899.436265704</v>
          </cell>
        </row>
        <row r="45">
          <cell r="B45">
            <v>32918.61281465</v>
          </cell>
          <cell r="C45">
            <v>31202.335352500002</v>
          </cell>
          <cell r="D45">
            <v>50132.97946192</v>
          </cell>
          <cell r="E45">
            <v>36321.29206115</v>
          </cell>
        </row>
        <row r="49">
          <cell r="B49">
            <v>8835.807735349998</v>
          </cell>
          <cell r="C49">
            <v>0</v>
          </cell>
          <cell r="D49">
            <v>16711.515997669994</v>
          </cell>
          <cell r="E49">
            <v>0</v>
          </cell>
        </row>
        <row r="50">
          <cell r="B50">
            <v>11.449995</v>
          </cell>
          <cell r="C50">
            <v>16.449995</v>
          </cell>
          <cell r="D50">
            <v>11.449995</v>
          </cell>
          <cell r="E50">
            <v>19.9999</v>
          </cell>
        </row>
        <row r="53">
          <cell r="B53">
            <v>198.42287871000002</v>
          </cell>
          <cell r="C53">
            <v>114.08336871</v>
          </cell>
          <cell r="D53">
            <v>703.9333687099999</v>
          </cell>
          <cell r="E53">
            <v>109.78336870999999</v>
          </cell>
        </row>
        <row r="54">
          <cell r="B54">
            <v>32</v>
          </cell>
          <cell r="C54">
            <v>32</v>
          </cell>
          <cell r="D54">
            <v>16</v>
          </cell>
          <cell r="E54">
            <v>26</v>
          </cell>
        </row>
        <row r="55">
          <cell r="B55">
            <v>0</v>
          </cell>
          <cell r="C55">
            <v>16812.93</v>
          </cell>
          <cell r="D55">
            <v>4783.251</v>
          </cell>
          <cell r="E55">
            <v>17187.45</v>
          </cell>
        </row>
        <row r="58">
          <cell r="B58">
            <v>3441.6908481500004</v>
          </cell>
          <cell r="C58">
            <v>3271.30530834</v>
          </cell>
          <cell r="D58">
            <v>3510.7378481700002</v>
          </cell>
          <cell r="E58">
            <v>2947.34241052</v>
          </cell>
        </row>
        <row r="62">
          <cell r="B62">
            <v>125758.48538</v>
          </cell>
          <cell r="C62">
            <v>137336.496264</v>
          </cell>
          <cell r="D62">
            <v>142114.54343735002</v>
          </cell>
          <cell r="E62">
            <v>140420.40557699002</v>
          </cell>
        </row>
        <row r="63">
          <cell r="B63">
            <v>15016.052</v>
          </cell>
          <cell r="C63">
            <v>16328.88</v>
          </cell>
          <cell r="D63">
            <v>16863.662199649996</v>
          </cell>
          <cell r="E63">
            <v>15969.114818009995</v>
          </cell>
        </row>
        <row r="64">
          <cell r="B64">
            <v>45848.69630186</v>
          </cell>
          <cell r="C64">
            <v>34226.51876664</v>
          </cell>
          <cell r="D64">
            <v>51113.72049142</v>
          </cell>
          <cell r="E64">
            <v>35995.14281595</v>
          </cell>
        </row>
        <row r="65">
          <cell r="B65">
            <v>8951.570175370001</v>
          </cell>
          <cell r="C65">
            <v>8210.34587184</v>
          </cell>
          <cell r="D65">
            <v>8455.21134915</v>
          </cell>
          <cell r="E65">
            <v>9643.81910446</v>
          </cell>
        </row>
        <row r="66">
          <cell r="B66">
            <v>0</v>
          </cell>
          <cell r="C66">
            <v>3423.5951807800084</v>
          </cell>
          <cell r="D66">
            <v>0</v>
          </cell>
          <cell r="E66">
            <v>12238.861364049997</v>
          </cell>
        </row>
        <row r="67">
          <cell r="B67">
            <v>5991.7748791799995</v>
          </cell>
          <cell r="C67">
            <v>5563.7286692299995</v>
          </cell>
          <cell r="D67">
            <v>8673.747712519998</v>
          </cell>
          <cell r="E67">
            <v>8313.09595704</v>
          </cell>
        </row>
        <row r="82">
          <cell r="B82">
            <v>59781.155168820005</v>
          </cell>
          <cell r="C82">
            <v>43731.526837064004</v>
          </cell>
          <cell r="D82">
            <v>43624.130644631994</v>
          </cell>
          <cell r="E82">
            <v>43930.86436958401</v>
          </cell>
        </row>
        <row r="92">
          <cell r="B92">
            <v>61749.25600000001</v>
          </cell>
          <cell r="C92">
            <v>61689.039000000004</v>
          </cell>
          <cell r="D92">
            <v>67589.6000774294</v>
          </cell>
          <cell r="E92">
            <v>61440.32767055461</v>
          </cell>
        </row>
        <row r="93">
          <cell r="B93">
            <v>7740.291</v>
          </cell>
          <cell r="C93">
            <v>12603.918</v>
          </cell>
          <cell r="D93">
            <v>11559.610958404835</v>
          </cell>
          <cell r="E93">
            <v>9592.091046406482</v>
          </cell>
        </row>
        <row r="95">
          <cell r="B95">
            <v>250300.948</v>
          </cell>
          <cell r="C95">
            <v>262168.275</v>
          </cell>
          <cell r="D95">
            <v>232263.46331532998</v>
          </cell>
          <cell r="E95">
            <v>229125.2340990925</v>
          </cell>
        </row>
        <row r="96">
          <cell r="B96">
            <v>9571.47</v>
          </cell>
          <cell r="C96">
            <v>8700.472</v>
          </cell>
          <cell r="D96">
            <v>5229.111216554477</v>
          </cell>
          <cell r="E96">
            <v>5721.842904122683</v>
          </cell>
        </row>
        <row r="98">
          <cell r="B98">
            <v>179300.477</v>
          </cell>
          <cell r="C98">
            <v>199011.88059999995</v>
          </cell>
          <cell r="D98">
            <v>264134.82876380003</v>
          </cell>
          <cell r="E98">
            <v>277756.49397712003</v>
          </cell>
        </row>
        <row r="99">
          <cell r="B99">
            <v>37554.204</v>
          </cell>
          <cell r="C99">
            <v>27192.810999999998</v>
          </cell>
          <cell r="D99">
            <v>34790.261366666404</v>
          </cell>
          <cell r="E99">
            <v>35055.54255851053</v>
          </cell>
        </row>
        <row r="100">
          <cell r="B100">
            <v>4460.366</v>
          </cell>
          <cell r="C100">
            <v>4963.897</v>
          </cell>
          <cell r="D100">
            <v>5041.808980960001</v>
          </cell>
          <cell r="E100">
            <v>5696.547137600003</v>
          </cell>
        </row>
        <row r="101">
          <cell r="B101">
            <v>0</v>
          </cell>
          <cell r="C101">
            <v>16812.93</v>
          </cell>
          <cell r="D101">
            <v>4783.251</v>
          </cell>
          <cell r="E101">
            <v>17187.45</v>
          </cell>
        </row>
        <row r="102">
          <cell r="B102">
            <v>1670.771</v>
          </cell>
          <cell r="C102">
            <v>537.0310000000001</v>
          </cell>
          <cell r="D102">
            <v>1933.2739488200034</v>
          </cell>
          <cell r="E102">
            <v>1812.4</v>
          </cell>
        </row>
        <row r="104">
          <cell r="B104">
            <v>40738.281</v>
          </cell>
          <cell r="C104">
            <v>44176.356</v>
          </cell>
          <cell r="D104">
            <v>46890.530742129995</v>
          </cell>
          <cell r="E104">
            <v>55790.94128913</v>
          </cell>
        </row>
        <row r="105">
          <cell r="B105">
            <v>13359.456301129994</v>
          </cell>
          <cell r="C105">
            <v>19224.17600019999</v>
          </cell>
          <cell r="D105">
            <v>15373.017176414136</v>
          </cell>
          <cell r="E105">
            <v>19518.701590116987</v>
          </cell>
        </row>
        <row r="106">
          <cell r="B106">
            <v>99590.656</v>
          </cell>
          <cell r="C106">
            <v>88304.31700000001</v>
          </cell>
          <cell r="D106">
            <v>81550.6340654435</v>
          </cell>
          <cell r="E106">
            <v>95587.21321934376</v>
          </cell>
        </row>
        <row r="109">
          <cell r="B109">
            <v>15016.052</v>
          </cell>
          <cell r="C109">
            <v>16328.88</v>
          </cell>
          <cell r="D109">
            <v>16863.662199649996</v>
          </cell>
          <cell r="E109">
            <v>15969.114818009995</v>
          </cell>
        </row>
        <row r="110">
          <cell r="B110">
            <v>45848.69630186</v>
          </cell>
          <cell r="C110">
            <v>34226.51876664</v>
          </cell>
          <cell r="D110">
            <v>51113.72049142</v>
          </cell>
          <cell r="E110">
            <v>35995.14281595</v>
          </cell>
        </row>
        <row r="111">
          <cell r="B111">
            <v>823.283</v>
          </cell>
          <cell r="C111">
            <v>805.33</v>
          </cell>
          <cell r="D111">
            <v>437.3466635750002</v>
          </cell>
          <cell r="E111">
            <v>550.5988836140001</v>
          </cell>
        </row>
        <row r="112">
          <cell r="B112">
            <v>59960.72300000001</v>
          </cell>
          <cell r="C112">
            <v>55603.94053196381</v>
          </cell>
          <cell r="D112">
            <v>62357.178785497985</v>
          </cell>
          <cell r="E112">
            <v>54491.3324181187</v>
          </cell>
        </row>
        <row r="113">
          <cell r="B113">
            <v>1010.1610000000001</v>
          </cell>
          <cell r="C113">
            <v>1626.54</v>
          </cell>
          <cell r="D113">
            <v>279.6166351</v>
          </cell>
          <cell r="E113">
            <v>2063.5850364199996</v>
          </cell>
        </row>
        <row r="115">
          <cell r="B115">
            <v>71949.125</v>
          </cell>
          <cell r="C115">
            <v>64050.45</v>
          </cell>
          <cell r="D115">
            <v>82995.775</v>
          </cell>
          <cell r="E115">
            <v>82741.075</v>
          </cell>
        </row>
        <row r="116">
          <cell r="B116">
            <v>5080.933999999999</v>
          </cell>
          <cell r="C116">
            <v>5718.8730000000005</v>
          </cell>
          <cell r="D116">
            <v>5431.693499999999</v>
          </cell>
          <cell r="E116">
            <v>5482.933500000001</v>
          </cell>
        </row>
        <row r="118">
          <cell r="B118">
            <v>1177.667</v>
          </cell>
          <cell r="C118">
            <v>1251.2</v>
          </cell>
          <cell r="D118">
            <v>1811.4976384700003</v>
          </cell>
          <cell r="E118">
            <v>2215.2219</v>
          </cell>
        </row>
        <row r="119">
          <cell r="B119">
            <v>5952.968</v>
          </cell>
          <cell r="C119">
            <v>5984.2</v>
          </cell>
          <cell r="D119">
            <v>9228.46905805</v>
          </cell>
          <cell r="E119">
            <v>11121.430747870001</v>
          </cell>
        </row>
        <row r="121">
          <cell r="B121">
            <v>406673.16799999995</v>
          </cell>
          <cell r="C121">
            <v>459176.11900000006</v>
          </cell>
          <cell r="D121">
            <v>472283.95882118715</v>
          </cell>
          <cell r="E121">
            <v>512393.20305990236</v>
          </cell>
        </row>
        <row r="122">
          <cell r="B122">
            <v>28239.5</v>
          </cell>
          <cell r="C122">
            <v>28919.1</v>
          </cell>
          <cell r="D122">
            <v>24855.86</v>
          </cell>
          <cell r="E122">
            <v>27182.2</v>
          </cell>
        </row>
        <row r="123">
          <cell r="B123">
            <v>1561.22</v>
          </cell>
          <cell r="C123">
            <v>811.739</v>
          </cell>
          <cell r="D123">
            <v>741.27572927</v>
          </cell>
          <cell r="E123">
            <v>2147.27385371</v>
          </cell>
        </row>
        <row r="125">
          <cell r="B125">
            <v>62742.7</v>
          </cell>
          <cell r="C125">
            <v>70882.2</v>
          </cell>
          <cell r="D125">
            <v>42739</v>
          </cell>
          <cell r="E125">
            <v>61931.8</v>
          </cell>
        </row>
        <row r="130">
          <cell r="B130">
            <v>490002.57800072996</v>
          </cell>
          <cell r="C130">
            <v>519646.30176644</v>
          </cell>
          <cell r="D130">
            <v>559005.8203598894</v>
          </cell>
          <cell r="E130">
            <v>569011.4007795617</v>
          </cell>
        </row>
        <row r="159">
          <cell r="B159">
            <v>195574.84785723002</v>
          </cell>
          <cell r="C159">
            <v>196102.24090248</v>
          </cell>
          <cell r="D159">
            <v>218547.13747756998</v>
          </cell>
          <cell r="E159">
            <v>202028.48231541</v>
          </cell>
        </row>
      </sheetData>
      <sheetData sheetId="2">
        <row r="5">
          <cell r="B5">
            <v>2009</v>
          </cell>
          <cell r="C5">
            <v>2010</v>
          </cell>
          <cell r="D5">
            <v>2010</v>
          </cell>
          <cell r="E5">
            <v>2011</v>
          </cell>
        </row>
        <row r="6">
          <cell r="B6" t="str">
            <v>Jul</v>
          </cell>
          <cell r="C6" t="str">
            <v>Jan</v>
          </cell>
          <cell r="D6" t="str">
            <v>Jul  (p)</v>
          </cell>
          <cell r="E6" t="str">
            <v>Jan (e)</v>
          </cell>
        </row>
      </sheetData>
      <sheetData sheetId="3">
        <row r="5">
          <cell r="B5">
            <v>2009</v>
          </cell>
          <cell r="C5">
            <v>2010</v>
          </cell>
          <cell r="D5">
            <v>2010</v>
          </cell>
          <cell r="E5">
            <v>2011</v>
          </cell>
        </row>
        <row r="6">
          <cell r="B6" t="str">
            <v>Jul</v>
          </cell>
          <cell r="C6" t="str">
            <v>Jan</v>
          </cell>
          <cell r="D6" t="str">
            <v>Jul  (p)</v>
          </cell>
          <cell r="E6" t="str">
            <v>Jan (e)</v>
          </cell>
        </row>
      </sheetData>
      <sheetData sheetId="5">
        <row r="5">
          <cell r="D5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 topLeftCell="A14">
      <selection activeCell="F43" sqref="F43"/>
    </sheetView>
  </sheetViews>
  <sheetFormatPr defaultColWidth="9.140625" defaultRowHeight="12.75"/>
  <cols>
    <col min="1" max="1" width="10.421875" style="37" bestFit="1" customWidth="1"/>
    <col min="2" max="16384" width="9.140625" style="37" customWidth="1"/>
  </cols>
  <sheetData>
    <row r="1" spans="1:7" ht="15.75" customHeight="1">
      <c r="A1" s="1385" t="s">
        <v>1498</v>
      </c>
      <c r="B1" s="1385"/>
      <c r="C1" s="1385"/>
      <c r="D1" s="1385"/>
      <c r="E1" s="1385"/>
      <c r="F1" s="1385"/>
      <c r="G1" s="1385"/>
    </row>
    <row r="2" spans="1:7" s="83" customFormat="1" ht="15.75">
      <c r="A2" s="1384" t="s">
        <v>1759</v>
      </c>
      <c r="B2" s="1384"/>
      <c r="C2" s="1384"/>
      <c r="D2" s="1384"/>
      <c r="E2" s="1384"/>
      <c r="F2" s="1384"/>
      <c r="G2" s="1384"/>
    </row>
    <row r="3" spans="1:5" ht="15.75">
      <c r="A3" s="41" t="s">
        <v>1052</v>
      </c>
      <c r="B3" s="72" t="s">
        <v>641</v>
      </c>
      <c r="C3" s="36"/>
      <c r="D3" s="36"/>
      <c r="E3" s="36"/>
    </row>
    <row r="4" spans="1:5" ht="15.75">
      <c r="A4" s="45">
        <v>1</v>
      </c>
      <c r="B4" s="39" t="s">
        <v>1499</v>
      </c>
      <c r="C4" s="39"/>
      <c r="D4" s="39"/>
      <c r="E4" s="39"/>
    </row>
    <row r="5" spans="1:5" ht="15.75">
      <c r="A5" s="45">
        <v>2</v>
      </c>
      <c r="B5" s="39" t="s">
        <v>1500</v>
      </c>
      <c r="C5" s="39"/>
      <c r="D5" s="39"/>
      <c r="E5" s="39"/>
    </row>
    <row r="6" spans="1:5" ht="15.75">
      <c r="A6" s="45">
        <v>3</v>
      </c>
      <c r="B6" s="37" t="s">
        <v>1724</v>
      </c>
      <c r="C6" s="39"/>
      <c r="D6" s="39"/>
      <c r="E6" s="39"/>
    </row>
    <row r="7" spans="1:5" ht="15.75">
      <c r="A7" s="45">
        <v>4</v>
      </c>
      <c r="B7" s="37" t="s">
        <v>1502</v>
      </c>
      <c r="C7" s="39"/>
      <c r="D7" s="39"/>
      <c r="E7" s="39"/>
    </row>
    <row r="8" spans="1:5" ht="15.75">
      <c r="A8" s="45">
        <v>5</v>
      </c>
      <c r="B8" s="37" t="s">
        <v>252</v>
      </c>
      <c r="C8" s="39"/>
      <c r="D8" s="39"/>
      <c r="E8" s="39"/>
    </row>
    <row r="9" spans="1:5" ht="15.75">
      <c r="A9" s="45">
        <v>6</v>
      </c>
      <c r="B9" s="37" t="s">
        <v>254</v>
      </c>
      <c r="C9" s="39"/>
      <c r="D9" s="39"/>
      <c r="E9" s="39"/>
    </row>
    <row r="10" spans="1:5" ht="15.75">
      <c r="A10" s="45">
        <v>7</v>
      </c>
      <c r="B10" s="37" t="s">
        <v>255</v>
      </c>
      <c r="C10" s="39"/>
      <c r="D10" s="39"/>
      <c r="E10" s="39"/>
    </row>
    <row r="11" spans="1:5" ht="15.75">
      <c r="A11" s="45">
        <v>8</v>
      </c>
      <c r="B11" s="37" t="s">
        <v>986</v>
      </c>
      <c r="C11" s="39"/>
      <c r="D11" s="39"/>
      <c r="E11" s="39"/>
    </row>
    <row r="12" spans="1:5" ht="15.75">
      <c r="A12" s="45" t="s">
        <v>941</v>
      </c>
      <c r="B12" s="41" t="s">
        <v>362</v>
      </c>
      <c r="C12" s="39"/>
      <c r="D12" s="39"/>
      <c r="E12" s="39"/>
    </row>
    <row r="13" spans="1:5" ht="15.75">
      <c r="A13" s="45">
        <v>9</v>
      </c>
      <c r="B13" s="37" t="s">
        <v>363</v>
      </c>
      <c r="C13" s="39"/>
      <c r="D13" s="39"/>
      <c r="E13" s="39"/>
    </row>
    <row r="14" spans="1:5" ht="15.75">
      <c r="A14" s="45">
        <v>10</v>
      </c>
      <c r="B14" s="37" t="s">
        <v>364</v>
      </c>
      <c r="C14" s="39"/>
      <c r="D14" s="39"/>
      <c r="E14" s="39"/>
    </row>
    <row r="15" spans="1:5" ht="15.75">
      <c r="A15" s="45">
        <v>11</v>
      </c>
      <c r="B15" s="37" t="s">
        <v>365</v>
      </c>
      <c r="C15" s="39"/>
      <c r="D15" s="39"/>
      <c r="E15" s="39"/>
    </row>
    <row r="16" spans="1:5" ht="15.75">
      <c r="A16" s="45">
        <v>12</v>
      </c>
      <c r="B16" s="37" t="s">
        <v>366</v>
      </c>
      <c r="C16" s="39"/>
      <c r="D16" s="39"/>
      <c r="E16" s="39"/>
    </row>
    <row r="17" spans="1:5" ht="15.75">
      <c r="A17" s="45">
        <v>13</v>
      </c>
      <c r="B17" s="37" t="s">
        <v>367</v>
      </c>
      <c r="C17" s="39"/>
      <c r="D17" s="39"/>
      <c r="E17" s="39"/>
    </row>
    <row r="18" spans="1:5" ht="15.75">
      <c r="A18" s="45">
        <v>14</v>
      </c>
      <c r="B18" s="37" t="s">
        <v>389</v>
      </c>
      <c r="C18" s="39"/>
      <c r="D18" s="39"/>
      <c r="E18" s="39"/>
    </row>
    <row r="19" spans="1:5" ht="15.75">
      <c r="A19" s="45">
        <v>15</v>
      </c>
      <c r="B19" s="37" t="s">
        <v>368</v>
      </c>
      <c r="C19" s="39"/>
      <c r="D19" s="39"/>
      <c r="E19" s="39"/>
    </row>
    <row r="20" spans="1:5" s="41" customFormat="1" ht="15.75">
      <c r="A20" s="45">
        <v>16</v>
      </c>
      <c r="B20" s="37" t="s">
        <v>369</v>
      </c>
      <c r="C20" s="38"/>
      <c r="D20" s="38"/>
      <c r="E20" s="38"/>
    </row>
    <row r="21" spans="1:5" ht="15.75">
      <c r="A21" s="45" t="s">
        <v>941</v>
      </c>
      <c r="B21" s="41" t="s">
        <v>370</v>
      </c>
      <c r="C21" s="39"/>
      <c r="D21" s="39"/>
      <c r="E21" s="39"/>
    </row>
    <row r="22" spans="1:5" ht="15.75">
      <c r="A22" s="45">
        <v>17</v>
      </c>
      <c r="B22" s="37" t="s">
        <v>210</v>
      </c>
      <c r="C22" s="39"/>
      <c r="D22" s="39"/>
      <c r="E22" s="39"/>
    </row>
    <row r="23" spans="1:5" ht="15.75">
      <c r="A23" s="45">
        <v>18</v>
      </c>
      <c r="B23" s="37" t="s">
        <v>212</v>
      </c>
      <c r="C23" s="39"/>
      <c r="D23" s="39"/>
      <c r="E23" s="39"/>
    </row>
    <row r="24" spans="1:5" ht="15.75">
      <c r="A24" s="45">
        <v>19</v>
      </c>
      <c r="B24" s="37" t="s">
        <v>328</v>
      </c>
      <c r="C24" s="39"/>
      <c r="D24" s="39"/>
      <c r="E24" s="39"/>
    </row>
    <row r="25" spans="1:5" ht="15.75">
      <c r="A25" s="45">
        <v>20</v>
      </c>
      <c r="B25" s="37" t="s">
        <v>938</v>
      </c>
      <c r="C25" s="39"/>
      <c r="D25" s="39"/>
      <c r="E25" s="39"/>
    </row>
    <row r="26" spans="1:5" ht="15.75">
      <c r="A26" s="45">
        <v>21</v>
      </c>
      <c r="B26" s="37" t="s">
        <v>371</v>
      </c>
      <c r="C26" s="39"/>
      <c r="D26" s="39"/>
      <c r="E26" s="39"/>
    </row>
    <row r="27" spans="1:7" ht="15.75">
      <c r="A27" s="45" t="s">
        <v>941</v>
      </c>
      <c r="B27" s="41" t="s">
        <v>372</v>
      </c>
      <c r="C27" s="39"/>
      <c r="D27" s="39"/>
      <c r="E27" s="39"/>
      <c r="G27" s="39"/>
    </row>
    <row r="28" spans="1:5" ht="15.75">
      <c r="A28" s="45">
        <v>22</v>
      </c>
      <c r="B28" s="37" t="s">
        <v>1711</v>
      </c>
      <c r="C28" s="39"/>
      <c r="D28" s="39"/>
      <c r="E28" s="39"/>
    </row>
    <row r="29" spans="1:2" ht="15.75">
      <c r="A29" s="45">
        <v>23</v>
      </c>
      <c r="B29" s="37" t="s">
        <v>516</v>
      </c>
    </row>
    <row r="30" spans="1:5" ht="15.75">
      <c r="A30" s="45">
        <v>24</v>
      </c>
      <c r="B30" s="37" t="s">
        <v>1149</v>
      </c>
      <c r="C30" s="39"/>
      <c r="D30" s="39"/>
      <c r="E30" s="39"/>
    </row>
    <row r="31" spans="1:5" ht="15.75">
      <c r="A31" s="45">
        <v>25</v>
      </c>
      <c r="B31" s="37" t="s">
        <v>1717</v>
      </c>
      <c r="C31" s="39"/>
      <c r="D31" s="39"/>
      <c r="E31" s="39"/>
    </row>
    <row r="32" spans="1:5" ht="15.75">
      <c r="A32" s="45" t="s">
        <v>941</v>
      </c>
      <c r="B32" s="41" t="s">
        <v>373</v>
      </c>
      <c r="C32" s="39"/>
      <c r="D32" s="39"/>
      <c r="E32" s="39"/>
    </row>
    <row r="33" spans="1:5" ht="15.75" customHeight="1">
      <c r="A33" s="45">
        <v>26</v>
      </c>
      <c r="B33" s="37" t="s">
        <v>987</v>
      </c>
      <c r="C33" s="39"/>
      <c r="D33" s="39"/>
      <c r="E33" s="39"/>
    </row>
    <row r="34" spans="1:5" ht="15.75" customHeight="1">
      <c r="A34" s="45">
        <v>27</v>
      </c>
      <c r="B34" s="37" t="s">
        <v>1121</v>
      </c>
      <c r="C34" s="39"/>
      <c r="D34" s="39"/>
      <c r="E34" s="39"/>
    </row>
    <row r="35" spans="1:5" ht="15.75">
      <c r="A35" s="45">
        <v>28</v>
      </c>
      <c r="B35" s="39" t="s">
        <v>1193</v>
      </c>
      <c r="C35" s="39"/>
      <c r="D35" s="39"/>
      <c r="E35" s="39"/>
    </row>
    <row r="36" spans="1:5" ht="15.75">
      <c r="A36" s="45">
        <v>29</v>
      </c>
      <c r="B36" s="39" t="s">
        <v>374</v>
      </c>
      <c r="C36" s="39"/>
      <c r="D36" s="39"/>
      <c r="E36" s="39"/>
    </row>
    <row r="37" spans="1:5" ht="15.75">
      <c r="A37" s="45">
        <v>30</v>
      </c>
      <c r="B37" s="39" t="s">
        <v>1232</v>
      </c>
      <c r="C37" s="39"/>
      <c r="D37" s="39"/>
      <c r="E37" s="39"/>
    </row>
    <row r="38" spans="1:5" ht="15.75">
      <c r="A38" s="45"/>
      <c r="B38" s="38" t="s">
        <v>375</v>
      </c>
      <c r="C38" s="39"/>
      <c r="D38" s="39"/>
      <c r="E38" s="39"/>
    </row>
    <row r="39" spans="1:5" ht="15.75">
      <c r="A39" s="45">
        <v>31</v>
      </c>
      <c r="B39" s="39" t="s">
        <v>1503</v>
      </c>
      <c r="C39" s="39"/>
      <c r="D39" s="39"/>
      <c r="E39" s="39"/>
    </row>
    <row r="40" spans="1:5" ht="15.75">
      <c r="A40" s="45">
        <v>32</v>
      </c>
      <c r="B40" s="39" t="s">
        <v>253</v>
      </c>
      <c r="C40" s="39"/>
      <c r="D40" s="39"/>
      <c r="E40" s="39"/>
    </row>
    <row r="41" spans="1:6" ht="15.75">
      <c r="A41" s="45">
        <v>33</v>
      </c>
      <c r="B41" s="37" t="s">
        <v>937</v>
      </c>
      <c r="C41" s="39"/>
      <c r="D41" s="39"/>
      <c r="E41" s="39"/>
      <c r="F41" s="37" t="s">
        <v>941</v>
      </c>
    </row>
    <row r="42" spans="1:5" ht="15.75">
      <c r="A42" s="45">
        <v>34</v>
      </c>
      <c r="B42" s="39" t="s">
        <v>1718</v>
      </c>
      <c r="C42" s="39"/>
      <c r="D42" s="39"/>
      <c r="E42" s="39"/>
    </row>
    <row r="43" spans="1:5" ht="15.75">
      <c r="A43" s="45"/>
      <c r="B43" s="38" t="s">
        <v>376</v>
      </c>
      <c r="C43" s="39"/>
      <c r="D43" s="39"/>
      <c r="E43" s="39"/>
    </row>
    <row r="44" spans="1:5" ht="15.75">
      <c r="A44" s="45">
        <v>35</v>
      </c>
      <c r="B44" s="39" t="s">
        <v>1504</v>
      </c>
      <c r="C44" s="39"/>
      <c r="D44" s="39"/>
      <c r="E44" s="39"/>
    </row>
    <row r="45" spans="1:5" ht="15.75">
      <c r="A45" s="45">
        <v>36</v>
      </c>
      <c r="B45" s="39" t="s">
        <v>631</v>
      </c>
      <c r="C45" s="39"/>
      <c r="D45" s="39"/>
      <c r="E45" s="39"/>
    </row>
    <row r="46" spans="1:5" ht="15.75">
      <c r="A46" s="45">
        <v>37</v>
      </c>
      <c r="B46" s="39" t="s">
        <v>632</v>
      </c>
      <c r="C46" s="39"/>
      <c r="D46" s="39"/>
      <c r="E46" s="39"/>
    </row>
    <row r="47" spans="1:5" ht="15.75">
      <c r="A47" s="45">
        <v>38</v>
      </c>
      <c r="B47" s="39" t="s">
        <v>1029</v>
      </c>
      <c r="C47" s="39"/>
      <c r="D47" s="39"/>
      <c r="E47" s="39"/>
    </row>
    <row r="48" spans="1:5" ht="15.75">
      <c r="A48" s="45">
        <v>39</v>
      </c>
      <c r="B48" s="39" t="s">
        <v>1030</v>
      </c>
      <c r="C48" s="39"/>
      <c r="D48" s="39"/>
      <c r="E48" s="39"/>
    </row>
    <row r="49" spans="1:5" ht="15.75">
      <c r="A49" s="45">
        <v>40</v>
      </c>
      <c r="B49" s="39" t="s">
        <v>940</v>
      </c>
      <c r="C49" s="39"/>
      <c r="D49" s="39"/>
      <c r="E49" s="39"/>
    </row>
    <row r="50" spans="1:5" ht="15.75">
      <c r="A50" s="45">
        <v>41</v>
      </c>
      <c r="B50" s="39" t="s">
        <v>377</v>
      </c>
      <c r="C50" s="39"/>
      <c r="D50" s="39"/>
      <c r="E50" s="39"/>
    </row>
    <row r="51" spans="1:5" ht="15.75">
      <c r="A51" s="45">
        <v>42</v>
      </c>
      <c r="B51" s="39" t="s">
        <v>1505</v>
      </c>
      <c r="C51" s="39"/>
      <c r="D51" s="39"/>
      <c r="E51" s="39"/>
    </row>
    <row r="52" spans="1:5" ht="15.75">
      <c r="A52" s="45">
        <v>43</v>
      </c>
      <c r="B52" s="39" t="s">
        <v>378</v>
      </c>
      <c r="C52" s="39"/>
      <c r="D52" s="39"/>
      <c r="E52" s="39"/>
    </row>
    <row r="53" spans="1:5" ht="15.75">
      <c r="A53" s="45">
        <v>44</v>
      </c>
      <c r="B53" s="73" t="s">
        <v>1639</v>
      </c>
      <c r="C53" s="39"/>
      <c r="D53" s="39"/>
      <c r="E53" s="39"/>
    </row>
    <row r="54" spans="1:2" ht="15.75">
      <c r="A54" s="45">
        <v>45</v>
      </c>
      <c r="B54" s="73" t="s">
        <v>1632</v>
      </c>
    </row>
    <row r="55" spans="1:5" ht="15.75">
      <c r="A55" s="39"/>
      <c r="B55" s="39"/>
      <c r="C55" s="39"/>
      <c r="D55" s="39"/>
      <c r="E55" s="39"/>
    </row>
    <row r="56" spans="1:5" ht="15.75">
      <c r="A56" s="39"/>
      <c r="B56" s="39"/>
      <c r="C56" s="39"/>
      <c r="D56" s="39"/>
      <c r="E56" s="39"/>
    </row>
    <row r="57" spans="1:5" ht="15.75">
      <c r="A57" s="39"/>
      <c r="B57" s="39"/>
      <c r="C57" s="39"/>
      <c r="D57" s="39"/>
      <c r="E57" s="39"/>
    </row>
    <row r="58" spans="1:5" ht="15.75">
      <c r="A58" s="39"/>
      <c r="B58" s="39"/>
      <c r="C58" s="39"/>
      <c r="D58" s="39"/>
      <c r="E58" s="39"/>
    </row>
    <row r="59" spans="1:5" ht="15.75">
      <c r="A59" s="39"/>
      <c r="B59" s="39"/>
      <c r="C59" s="39"/>
      <c r="D59" s="39"/>
      <c r="E59" s="39"/>
    </row>
    <row r="60" spans="1:5" ht="15.75">
      <c r="A60" s="39"/>
      <c r="B60" s="39"/>
      <c r="C60" s="39"/>
      <c r="D60" s="39"/>
      <c r="E60" s="39"/>
    </row>
    <row r="61" spans="1:5" ht="15.75">
      <c r="A61" s="39"/>
      <c r="B61" s="39"/>
      <c r="C61" s="39"/>
      <c r="D61" s="39"/>
      <c r="E61" s="39"/>
    </row>
    <row r="62" spans="1:5" ht="15.75">
      <c r="A62" s="39"/>
      <c r="B62" s="39"/>
      <c r="C62" s="39"/>
      <c r="D62" s="39"/>
      <c r="E62" s="39"/>
    </row>
    <row r="63" spans="1:5" ht="15.75">
      <c r="A63" s="39"/>
      <c r="B63" s="39"/>
      <c r="C63" s="39"/>
      <c r="D63" s="39"/>
      <c r="E63" s="39"/>
    </row>
    <row r="64" spans="1:5" ht="15.75">
      <c r="A64" s="39"/>
      <c r="B64" s="39"/>
      <c r="C64" s="39"/>
      <c r="D64" s="39"/>
      <c r="E64" s="39"/>
    </row>
    <row r="65" spans="1:5" ht="15.75">
      <c r="A65" s="39"/>
      <c r="B65" s="39"/>
      <c r="C65" s="39"/>
      <c r="D65" s="39"/>
      <c r="E65" s="39"/>
    </row>
    <row r="66" spans="1:5" ht="15.75">
      <c r="A66" s="39"/>
      <c r="B66" s="39"/>
      <c r="C66" s="39"/>
      <c r="D66" s="39"/>
      <c r="E66" s="39"/>
    </row>
    <row r="67" spans="1:5" ht="15.75">
      <c r="A67" s="39"/>
      <c r="B67" s="39"/>
      <c r="C67" s="39"/>
      <c r="D67" s="39"/>
      <c r="E67" s="39"/>
    </row>
    <row r="68" spans="1:5" ht="15.75">
      <c r="A68" s="39"/>
      <c r="B68" s="39"/>
      <c r="C68" s="39"/>
      <c r="D68" s="39"/>
      <c r="E68" s="39"/>
    </row>
    <row r="69" spans="1:5" ht="15.75">
      <c r="A69" s="39"/>
      <c r="B69" s="39"/>
      <c r="C69" s="39"/>
      <c r="D69" s="39"/>
      <c r="E69" s="39"/>
    </row>
    <row r="70" spans="1:5" ht="15.75">
      <c r="A70" s="39"/>
      <c r="B70" s="39"/>
      <c r="C70" s="39"/>
      <c r="D70" s="39"/>
      <c r="E70" s="39"/>
    </row>
    <row r="71" spans="1:5" ht="15.75">
      <c r="A71" s="39"/>
      <c r="B71" s="39"/>
      <c r="C71" s="39"/>
      <c r="D71" s="39"/>
      <c r="E71" s="39"/>
    </row>
    <row r="72" spans="1:5" ht="15.75">
      <c r="A72" s="39"/>
      <c r="B72" s="39"/>
      <c r="C72" s="39"/>
      <c r="D72" s="39"/>
      <c r="E72" s="39"/>
    </row>
    <row r="73" spans="1:5" ht="15.75">
      <c r="A73" s="39"/>
      <c r="B73" s="39"/>
      <c r="C73" s="39"/>
      <c r="D73" s="39"/>
      <c r="E73" s="39"/>
    </row>
    <row r="74" spans="1:5" ht="15.75">
      <c r="A74" s="39"/>
      <c r="B74" s="39"/>
      <c r="C74" s="39"/>
      <c r="D74" s="39"/>
      <c r="E74" s="39"/>
    </row>
    <row r="75" spans="1:5" ht="15.75">
      <c r="A75" s="39"/>
      <c r="B75" s="39"/>
      <c r="C75" s="39"/>
      <c r="D75" s="39"/>
      <c r="E75" s="39"/>
    </row>
    <row r="76" spans="1:5" ht="15.75">
      <c r="A76" s="39"/>
      <c r="B76" s="39"/>
      <c r="C76" s="39"/>
      <c r="D76" s="39"/>
      <c r="E76" s="39"/>
    </row>
    <row r="77" spans="1:5" ht="15.75">
      <c r="A77" s="39"/>
      <c r="B77" s="39"/>
      <c r="C77" s="39"/>
      <c r="D77" s="39"/>
      <c r="E77" s="39"/>
    </row>
    <row r="78" spans="1:5" ht="15.75">
      <c r="A78" s="39"/>
      <c r="B78" s="39"/>
      <c r="C78" s="39"/>
      <c r="D78" s="39"/>
      <c r="E78" s="39"/>
    </row>
    <row r="79" spans="1:5" ht="15.75">
      <c r="A79" s="39"/>
      <c r="B79" s="39"/>
      <c r="C79" s="39"/>
      <c r="D79" s="39"/>
      <c r="E79" s="39"/>
    </row>
    <row r="80" spans="1:5" ht="15.75">
      <c r="A80" s="39"/>
      <c r="B80" s="39"/>
      <c r="C80" s="39"/>
      <c r="D80" s="39"/>
      <c r="E80" s="39"/>
    </row>
    <row r="81" spans="1:5" ht="15.75">
      <c r="A81" s="39"/>
      <c r="B81" s="39"/>
      <c r="C81" s="39"/>
      <c r="D81" s="39"/>
      <c r="E81" s="39"/>
    </row>
    <row r="82" spans="1:5" ht="15.75">
      <c r="A82" s="39"/>
      <c r="B82" s="39"/>
      <c r="C82" s="39"/>
      <c r="D82" s="39"/>
      <c r="E82" s="39"/>
    </row>
    <row r="83" spans="1:5" ht="15.75">
      <c r="A83" s="39"/>
      <c r="B83" s="39"/>
      <c r="C83" s="39"/>
      <c r="D83" s="39"/>
      <c r="E83" s="39"/>
    </row>
    <row r="84" spans="1:5" ht="15.75">
      <c r="A84" s="39"/>
      <c r="B84" s="39"/>
      <c r="C84" s="39"/>
      <c r="D84" s="39"/>
      <c r="E84" s="39"/>
    </row>
    <row r="85" spans="1:5" ht="15.75">
      <c r="A85" s="39"/>
      <c r="B85" s="39"/>
      <c r="C85" s="39"/>
      <c r="D85" s="39"/>
      <c r="E85" s="39"/>
    </row>
    <row r="86" spans="1:5" ht="15.75">
      <c r="A86" s="39"/>
      <c r="B86" s="39"/>
      <c r="C86" s="39"/>
      <c r="D86" s="39"/>
      <c r="E86" s="39"/>
    </row>
    <row r="87" spans="1:5" ht="15.75">
      <c r="A87" s="39"/>
      <c r="B87" s="39"/>
      <c r="C87" s="39"/>
      <c r="D87" s="39"/>
      <c r="E87" s="39"/>
    </row>
    <row r="88" spans="1:5" ht="15.75">
      <c r="A88" s="39"/>
      <c r="B88" s="39"/>
      <c r="C88" s="39"/>
      <c r="D88" s="39"/>
      <c r="E88" s="39"/>
    </row>
    <row r="89" spans="1:5" ht="15.75">
      <c r="A89" s="39"/>
      <c r="B89" s="39"/>
      <c r="C89" s="39"/>
      <c r="D89" s="39"/>
      <c r="E89" s="39"/>
    </row>
    <row r="90" spans="1:5" ht="15.75">
      <c r="A90" s="39"/>
      <c r="B90" s="39"/>
      <c r="C90" s="39"/>
      <c r="D90" s="39"/>
      <c r="E90" s="39"/>
    </row>
    <row r="91" spans="1:5" ht="15.75">
      <c r="A91" s="39"/>
      <c r="B91" s="39"/>
      <c r="C91" s="39"/>
      <c r="D91" s="39"/>
      <c r="E91" s="39"/>
    </row>
    <row r="92" spans="1:5" ht="15.75">
      <c r="A92" s="39"/>
      <c r="B92" s="39"/>
      <c r="C92" s="39"/>
      <c r="D92" s="39"/>
      <c r="E92" s="39"/>
    </row>
    <row r="93" spans="1:5" ht="15.75">
      <c r="A93" s="39"/>
      <c r="B93" s="39"/>
      <c r="C93" s="39"/>
      <c r="D93" s="39"/>
      <c r="E93" s="39"/>
    </row>
    <row r="94" spans="1:5" ht="15.75">
      <c r="A94" s="39"/>
      <c r="B94" s="39"/>
      <c r="C94" s="39"/>
      <c r="D94" s="39"/>
      <c r="E94" s="39"/>
    </row>
    <row r="95" spans="1:5" ht="15.75">
      <c r="A95" s="39"/>
      <c r="B95" s="39"/>
      <c r="C95" s="39"/>
      <c r="D95" s="39"/>
      <c r="E95" s="39"/>
    </row>
    <row r="96" spans="1:5" ht="15.75">
      <c r="A96" s="39"/>
      <c r="B96" s="39"/>
      <c r="C96" s="39"/>
      <c r="D96" s="39"/>
      <c r="E96" s="39"/>
    </row>
    <row r="97" spans="1:5" ht="15.75">
      <c r="A97" s="39"/>
      <c r="B97" s="39"/>
      <c r="C97" s="39"/>
      <c r="D97" s="39"/>
      <c r="E97" s="39"/>
    </row>
    <row r="98" spans="1:5" ht="15.75">
      <c r="A98" s="39"/>
      <c r="B98" s="39"/>
      <c r="C98" s="39"/>
      <c r="D98" s="39"/>
      <c r="E98" s="39"/>
    </row>
    <row r="99" spans="1:5" ht="15.75">
      <c r="A99" s="39"/>
      <c r="B99" s="39"/>
      <c r="C99" s="39"/>
      <c r="D99" s="39"/>
      <c r="E99" s="39"/>
    </row>
    <row r="100" spans="1:5" ht="15.75">
      <c r="A100" s="39"/>
      <c r="B100" s="39"/>
      <c r="C100" s="39"/>
      <c r="D100" s="39"/>
      <c r="E100" s="39"/>
    </row>
    <row r="101" spans="1:5" ht="15.75">
      <c r="A101" s="39"/>
      <c r="B101" s="39"/>
      <c r="C101" s="39"/>
      <c r="D101" s="39"/>
      <c r="E101" s="39"/>
    </row>
    <row r="102" spans="1:5" ht="15.75">
      <c r="A102" s="39"/>
      <c r="B102" s="39"/>
      <c r="C102" s="39"/>
      <c r="D102" s="39"/>
      <c r="E102" s="39"/>
    </row>
    <row r="103" spans="1:5" ht="15.75">
      <c r="A103" s="39"/>
      <c r="B103" s="39"/>
      <c r="C103" s="39"/>
      <c r="D103" s="39"/>
      <c r="E103" s="39"/>
    </row>
    <row r="104" spans="1:5" ht="15.75">
      <c r="A104" s="39"/>
      <c r="B104" s="39"/>
      <c r="C104" s="39"/>
      <c r="D104" s="39"/>
      <c r="E104" s="39"/>
    </row>
    <row r="105" spans="1:5" ht="15.75">
      <c r="A105" s="39"/>
      <c r="B105" s="39"/>
      <c r="C105" s="39"/>
      <c r="D105" s="39"/>
      <c r="E105" s="39"/>
    </row>
    <row r="106" spans="1:5" ht="15.75">
      <c r="A106" s="39"/>
      <c r="B106" s="39"/>
      <c r="C106" s="39"/>
      <c r="D106" s="39"/>
      <c r="E106" s="39"/>
    </row>
    <row r="107" spans="1:5" ht="15.75">
      <c r="A107" s="39"/>
      <c r="B107" s="39"/>
      <c r="C107" s="39"/>
      <c r="D107" s="39"/>
      <c r="E107" s="39"/>
    </row>
    <row r="108" spans="1:5" ht="15.75">
      <c r="A108" s="39"/>
      <c r="B108" s="39"/>
      <c r="C108" s="39"/>
      <c r="D108" s="39"/>
      <c r="E108" s="39"/>
    </row>
    <row r="109" spans="1:5" ht="15.75">
      <c r="A109" s="39"/>
      <c r="B109" s="39"/>
      <c r="C109" s="39"/>
      <c r="D109" s="39"/>
      <c r="E109" s="39"/>
    </row>
    <row r="110" spans="1:5" ht="15.75">
      <c r="A110" s="39"/>
      <c r="B110" s="39"/>
      <c r="C110" s="39"/>
      <c r="D110" s="39"/>
      <c r="E110" s="39"/>
    </row>
    <row r="111" spans="1:5" ht="15.75">
      <c r="A111" s="39"/>
      <c r="B111" s="39"/>
      <c r="C111" s="39"/>
      <c r="D111" s="39"/>
      <c r="E111" s="39"/>
    </row>
    <row r="112" spans="1:5" ht="15.75">
      <c r="A112" s="39"/>
      <c r="B112" s="39"/>
      <c r="C112" s="39"/>
      <c r="D112" s="39"/>
      <c r="E112" s="39"/>
    </row>
    <row r="113" spans="1:5" ht="15.75">
      <c r="A113" s="39"/>
      <c r="B113" s="39"/>
      <c r="C113" s="39"/>
      <c r="D113" s="39"/>
      <c r="E113" s="39"/>
    </row>
    <row r="114" spans="1:5" ht="15.75">
      <c r="A114" s="39"/>
      <c r="B114" s="39"/>
      <c r="C114" s="39"/>
      <c r="D114" s="39"/>
      <c r="E114" s="39"/>
    </row>
    <row r="115" spans="1:5" ht="15.75">
      <c r="A115" s="39"/>
      <c r="B115" s="39"/>
      <c r="C115" s="39"/>
      <c r="D115" s="39"/>
      <c r="E115" s="39"/>
    </row>
    <row r="116" spans="1:5" ht="15.75">
      <c r="A116" s="39"/>
      <c r="B116" s="39"/>
      <c r="C116" s="39"/>
      <c r="D116" s="39"/>
      <c r="E116" s="39"/>
    </row>
    <row r="117" spans="1:5" ht="15.75">
      <c r="A117" s="39"/>
      <c r="B117" s="39"/>
      <c r="C117" s="39"/>
      <c r="D117" s="39"/>
      <c r="E117" s="39"/>
    </row>
    <row r="118" spans="1:5" ht="15.75">
      <c r="A118" s="39"/>
      <c r="B118" s="39"/>
      <c r="C118" s="39"/>
      <c r="D118" s="39"/>
      <c r="E118" s="39"/>
    </row>
    <row r="119" spans="1:5" ht="15.75">
      <c r="A119" s="39"/>
      <c r="B119" s="39"/>
      <c r="C119" s="39"/>
      <c r="D119" s="39"/>
      <c r="E119" s="39"/>
    </row>
    <row r="120" spans="1:5" ht="15.75">
      <c r="A120" s="39"/>
      <c r="B120" s="39"/>
      <c r="C120" s="39"/>
      <c r="D120" s="39"/>
      <c r="E120" s="39"/>
    </row>
    <row r="121" spans="1:5" ht="15.75">
      <c r="A121" s="39"/>
      <c r="B121" s="39"/>
      <c r="C121" s="39"/>
      <c r="D121" s="39"/>
      <c r="E121" s="39"/>
    </row>
    <row r="122" spans="1:5" ht="15.75">
      <c r="A122" s="39"/>
      <c r="B122" s="39"/>
      <c r="C122" s="39"/>
      <c r="D122" s="39"/>
      <c r="E122" s="39"/>
    </row>
    <row r="123" spans="1:5" ht="15.75">
      <c r="A123" s="39"/>
      <c r="B123" s="39"/>
      <c r="C123" s="39"/>
      <c r="D123" s="39"/>
      <c r="E123" s="39"/>
    </row>
    <row r="124" spans="1:5" ht="15.75">
      <c r="A124" s="39"/>
      <c r="B124" s="39"/>
      <c r="C124" s="39"/>
      <c r="D124" s="39"/>
      <c r="E124" s="39"/>
    </row>
    <row r="125" spans="1:5" ht="15.75">
      <c r="A125" s="39"/>
      <c r="B125" s="39"/>
      <c r="C125" s="39"/>
      <c r="D125" s="39"/>
      <c r="E125" s="39"/>
    </row>
    <row r="126" spans="1:5" ht="15.75">
      <c r="A126" s="39"/>
      <c r="B126" s="39"/>
      <c r="C126" s="39"/>
      <c r="D126" s="39"/>
      <c r="E126" s="39"/>
    </row>
    <row r="127" spans="1:5" ht="15.75">
      <c r="A127" s="39"/>
      <c r="B127" s="39"/>
      <c r="C127" s="39"/>
      <c r="D127" s="39"/>
      <c r="E127" s="39"/>
    </row>
    <row r="128" spans="1:5" ht="15.75">
      <c r="A128" s="39"/>
      <c r="B128" s="39"/>
      <c r="C128" s="39"/>
      <c r="D128" s="39"/>
      <c r="E128" s="39"/>
    </row>
    <row r="129" spans="1:5" ht="15.75">
      <c r="A129" s="39"/>
      <c r="B129" s="39"/>
      <c r="C129" s="39"/>
      <c r="D129" s="39"/>
      <c r="E129" s="39"/>
    </row>
    <row r="130" spans="1:5" ht="15.75">
      <c r="A130" s="39"/>
      <c r="B130" s="39"/>
      <c r="C130" s="39"/>
      <c r="D130" s="39"/>
      <c r="E130" s="39"/>
    </row>
    <row r="131" spans="1:5" ht="15.75">
      <c r="A131" s="39"/>
      <c r="B131" s="39"/>
      <c r="C131" s="39"/>
      <c r="D131" s="39"/>
      <c r="E131" s="39"/>
    </row>
    <row r="132" spans="1:5" ht="15.75">
      <c r="A132" s="39"/>
      <c r="B132" s="39"/>
      <c r="C132" s="39"/>
      <c r="D132" s="39"/>
      <c r="E132" s="39"/>
    </row>
    <row r="133" spans="1:5" ht="15.75">
      <c r="A133" s="39"/>
      <c r="B133" s="39"/>
      <c r="C133" s="39"/>
      <c r="D133" s="39"/>
      <c r="E133" s="39"/>
    </row>
    <row r="134" spans="1:5" ht="15.75">
      <c r="A134" s="39"/>
      <c r="B134" s="39"/>
      <c r="C134" s="39"/>
      <c r="D134" s="39"/>
      <c r="E134" s="39"/>
    </row>
    <row r="135" spans="1:5" ht="15.75">
      <c r="A135" s="39"/>
      <c r="B135" s="39"/>
      <c r="C135" s="39"/>
      <c r="D135" s="39"/>
      <c r="E135" s="39"/>
    </row>
    <row r="136" spans="1:5" ht="15.75">
      <c r="A136" s="39"/>
      <c r="B136" s="39"/>
      <c r="C136" s="39"/>
      <c r="D136" s="39"/>
      <c r="E136" s="39"/>
    </row>
    <row r="137" spans="1:5" ht="15.75">
      <c r="A137" s="39"/>
      <c r="B137" s="39"/>
      <c r="C137" s="39"/>
      <c r="D137" s="39"/>
      <c r="E137" s="39"/>
    </row>
    <row r="138" spans="1:5" ht="15.75">
      <c r="A138" s="39"/>
      <c r="B138" s="39"/>
      <c r="C138" s="39"/>
      <c r="D138" s="39"/>
      <c r="E138" s="39"/>
    </row>
    <row r="139" spans="1:5" ht="15.75">
      <c r="A139" s="39"/>
      <c r="B139" s="39"/>
      <c r="C139" s="39"/>
      <c r="D139" s="39"/>
      <c r="E139" s="39"/>
    </row>
    <row r="140" spans="1:5" ht="15.75">
      <c r="A140" s="39"/>
      <c r="B140" s="39"/>
      <c r="C140" s="39"/>
      <c r="D140" s="39"/>
      <c r="E140" s="39"/>
    </row>
    <row r="141" spans="1:5" ht="15.75">
      <c r="A141" s="39"/>
      <c r="B141" s="39"/>
      <c r="C141" s="39"/>
      <c r="D141" s="39"/>
      <c r="E141" s="39"/>
    </row>
    <row r="142" spans="1:5" ht="15.75">
      <c r="A142" s="39"/>
      <c r="B142" s="39"/>
      <c r="C142" s="39"/>
      <c r="D142" s="39"/>
      <c r="E142" s="39"/>
    </row>
    <row r="143" spans="1:5" ht="15.75">
      <c r="A143" s="39"/>
      <c r="B143" s="39"/>
      <c r="C143" s="39"/>
      <c r="D143" s="39"/>
      <c r="E143" s="39"/>
    </row>
    <row r="144" spans="1:5" ht="15.75">
      <c r="A144" s="39"/>
      <c r="B144" s="39"/>
      <c r="C144" s="39"/>
      <c r="D144" s="39"/>
      <c r="E144" s="39"/>
    </row>
    <row r="145" spans="1:5" ht="15.75">
      <c r="A145" s="39"/>
      <c r="B145" s="39"/>
      <c r="C145" s="39"/>
      <c r="D145" s="39"/>
      <c r="E145" s="39"/>
    </row>
    <row r="146" spans="1:5" ht="15.75">
      <c r="A146" s="39"/>
      <c r="B146" s="39"/>
      <c r="C146" s="39"/>
      <c r="D146" s="39"/>
      <c r="E146" s="39"/>
    </row>
    <row r="147" spans="1:5" ht="15.75">
      <c r="A147" s="39"/>
      <c r="B147" s="39"/>
      <c r="C147" s="39"/>
      <c r="D147" s="39"/>
      <c r="E147" s="39"/>
    </row>
    <row r="148" spans="1:5" ht="15.75">
      <c r="A148" s="39"/>
      <c r="B148" s="39"/>
      <c r="C148" s="39"/>
      <c r="D148" s="39"/>
      <c r="E148" s="39"/>
    </row>
    <row r="149" spans="1:5" ht="15.75">
      <c r="A149" s="39"/>
      <c r="B149" s="39"/>
      <c r="C149" s="39"/>
      <c r="D149" s="39"/>
      <c r="E149" s="39"/>
    </row>
    <row r="150" spans="1:5" ht="15.75">
      <c r="A150" s="39"/>
      <c r="B150" s="39"/>
      <c r="C150" s="39"/>
      <c r="D150" s="39"/>
      <c r="E150" s="39"/>
    </row>
    <row r="151" spans="1:5" ht="15.75">
      <c r="A151" s="39"/>
      <c r="B151" s="39"/>
      <c r="C151" s="39"/>
      <c r="D151" s="39"/>
      <c r="E151" s="39"/>
    </row>
    <row r="152" spans="1:5" ht="15.75">
      <c r="A152" s="39"/>
      <c r="B152" s="39"/>
      <c r="C152" s="39"/>
      <c r="D152" s="39"/>
      <c r="E152" s="39"/>
    </row>
    <row r="153" spans="1:5" ht="15.75">
      <c r="A153" s="39"/>
      <c r="B153" s="39"/>
      <c r="C153" s="39"/>
      <c r="D153" s="39"/>
      <c r="E153" s="39"/>
    </row>
    <row r="154" spans="1:5" ht="15.75">
      <c r="A154" s="39"/>
      <c r="B154" s="39"/>
      <c r="C154" s="39"/>
      <c r="D154" s="39"/>
      <c r="E154" s="39"/>
    </row>
    <row r="155" spans="1:5" ht="15.75">
      <c r="A155" s="39"/>
      <c r="B155" s="39"/>
      <c r="C155" s="39"/>
      <c r="D155" s="39"/>
      <c r="E155" s="39"/>
    </row>
    <row r="156" spans="1:5" ht="15.75">
      <c r="A156" s="39"/>
      <c r="B156" s="39"/>
      <c r="C156" s="39"/>
      <c r="D156" s="39"/>
      <c r="E156" s="39"/>
    </row>
    <row r="157" spans="1:5" ht="15.75">
      <c r="A157" s="39"/>
      <c r="B157" s="39"/>
      <c r="C157" s="39"/>
      <c r="D157" s="39"/>
      <c r="E157" s="39"/>
    </row>
    <row r="158" spans="1:5" ht="15.75">
      <c r="A158" s="39"/>
      <c r="B158" s="39"/>
      <c r="C158" s="39"/>
      <c r="D158" s="39"/>
      <c r="E158" s="39"/>
    </row>
    <row r="159" spans="1:5" ht="15.75">
      <c r="A159" s="39"/>
      <c r="B159" s="39"/>
      <c r="C159" s="39"/>
      <c r="D159" s="39"/>
      <c r="E159" s="39"/>
    </row>
    <row r="160" spans="1:5" ht="15.75">
      <c r="A160" s="39"/>
      <c r="B160" s="39"/>
      <c r="C160" s="39"/>
      <c r="D160" s="39"/>
      <c r="E160" s="39"/>
    </row>
    <row r="161" spans="1:5" ht="15.75">
      <c r="A161" s="39"/>
      <c r="B161" s="39"/>
      <c r="C161" s="39"/>
      <c r="D161" s="39"/>
      <c r="E161" s="39"/>
    </row>
    <row r="162" spans="1:5" ht="15.75">
      <c r="A162" s="39"/>
      <c r="B162" s="39"/>
      <c r="C162" s="39"/>
      <c r="D162" s="39"/>
      <c r="E162" s="39"/>
    </row>
    <row r="163" spans="1:5" ht="15.75">
      <c r="A163" s="39"/>
      <c r="B163" s="39"/>
      <c r="C163" s="39"/>
      <c r="D163" s="39"/>
      <c r="E163" s="39"/>
    </row>
    <row r="164" spans="1:5" ht="15.75">
      <c r="A164" s="39"/>
      <c r="B164" s="39"/>
      <c r="C164" s="39"/>
      <c r="D164" s="39"/>
      <c r="E164" s="39"/>
    </row>
    <row r="165" spans="1:5" ht="15.75">
      <c r="A165" s="39"/>
      <c r="B165" s="39"/>
      <c r="C165" s="39"/>
      <c r="D165" s="39"/>
      <c r="E165" s="39"/>
    </row>
    <row r="166" spans="1:5" ht="15.75">
      <c r="A166" s="39"/>
      <c r="B166" s="39"/>
      <c r="C166" s="39"/>
      <c r="D166" s="39"/>
      <c r="E166" s="39"/>
    </row>
    <row r="167" spans="1:5" ht="15.75">
      <c r="A167" s="39"/>
      <c r="B167" s="39"/>
      <c r="C167" s="39"/>
      <c r="D167" s="39"/>
      <c r="E167" s="39"/>
    </row>
    <row r="168" spans="1:5" ht="15.75">
      <c r="A168" s="39"/>
      <c r="B168" s="39"/>
      <c r="C168" s="39"/>
      <c r="D168" s="39"/>
      <c r="E168" s="39"/>
    </row>
    <row r="169" spans="1:5" ht="15.75">
      <c r="A169" s="39"/>
      <c r="B169" s="39"/>
      <c r="C169" s="39"/>
      <c r="D169" s="39"/>
      <c r="E169" s="39"/>
    </row>
    <row r="170" spans="1:5" ht="15.75">
      <c r="A170" s="39"/>
      <c r="B170" s="39"/>
      <c r="C170" s="39"/>
      <c r="D170" s="39"/>
      <c r="E170" s="39"/>
    </row>
    <row r="171" spans="1:5" ht="15.75">
      <c r="A171" s="39"/>
      <c r="B171" s="39"/>
      <c r="C171" s="39"/>
      <c r="D171" s="39"/>
      <c r="E171" s="39"/>
    </row>
    <row r="172" spans="1:5" ht="15.75">
      <c r="A172" s="39"/>
      <c r="B172" s="39"/>
      <c r="C172" s="39"/>
      <c r="D172" s="39"/>
      <c r="E172" s="39"/>
    </row>
    <row r="173" spans="1:5" ht="15.75">
      <c r="A173" s="39"/>
      <c r="B173" s="39"/>
      <c r="C173" s="39"/>
      <c r="D173" s="39"/>
      <c r="E173" s="39"/>
    </row>
    <row r="174" spans="1:5" ht="15.75">
      <c r="A174" s="39"/>
      <c r="B174" s="39"/>
      <c r="C174" s="39"/>
      <c r="D174" s="39"/>
      <c r="E174" s="39"/>
    </row>
    <row r="175" spans="1:5" ht="15.75">
      <c r="A175" s="39"/>
      <c r="B175" s="39"/>
      <c r="C175" s="39"/>
      <c r="D175" s="39"/>
      <c r="E175" s="39"/>
    </row>
    <row r="176" spans="1:5" ht="15.75">
      <c r="A176" s="39"/>
      <c r="B176" s="39"/>
      <c r="C176" s="39"/>
      <c r="D176" s="39"/>
      <c r="E176" s="39"/>
    </row>
    <row r="177" spans="1:5" ht="15.75">
      <c r="A177" s="39"/>
      <c r="B177" s="39"/>
      <c r="C177" s="39"/>
      <c r="D177" s="39"/>
      <c r="E177" s="39"/>
    </row>
    <row r="178" spans="1:5" ht="15.75">
      <c r="A178" s="39"/>
      <c r="B178" s="39"/>
      <c r="C178" s="39"/>
      <c r="D178" s="39"/>
      <c r="E178" s="39"/>
    </row>
    <row r="179" spans="1:5" ht="15.75">
      <c r="A179" s="39"/>
      <c r="B179" s="39"/>
      <c r="C179" s="39"/>
      <c r="D179" s="39"/>
      <c r="E179" s="39"/>
    </row>
    <row r="180" spans="1:5" ht="15.75">
      <c r="A180" s="39"/>
      <c r="B180" s="39"/>
      <c r="C180" s="39"/>
      <c r="D180" s="39"/>
      <c r="E180" s="39"/>
    </row>
    <row r="181" spans="1:5" ht="15.75">
      <c r="A181" s="39"/>
      <c r="B181" s="39"/>
      <c r="C181" s="39"/>
      <c r="D181" s="39"/>
      <c r="E181" s="39"/>
    </row>
    <row r="182" spans="1:5" ht="15.75">
      <c r="A182" s="39"/>
      <c r="B182" s="39"/>
      <c r="C182" s="39"/>
      <c r="D182" s="39"/>
      <c r="E182" s="39"/>
    </row>
    <row r="183" spans="1:5" ht="15.75">
      <c r="A183" s="39"/>
      <c r="B183" s="39"/>
      <c r="C183" s="39"/>
      <c r="D183" s="39"/>
      <c r="E183" s="39"/>
    </row>
    <row r="184" spans="1:5" ht="15.75">
      <c r="A184" s="39"/>
      <c r="B184" s="39"/>
      <c r="C184" s="39"/>
      <c r="D184" s="39"/>
      <c r="E184" s="39"/>
    </row>
    <row r="185" spans="1:5" ht="15.75">
      <c r="A185" s="39"/>
      <c r="B185" s="39"/>
      <c r="C185" s="39"/>
      <c r="D185" s="39"/>
      <c r="E185" s="39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F39" sqref="F39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404" t="s">
        <v>1191</v>
      </c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</row>
    <row r="2" spans="1:13" ht="15.75">
      <c r="A2" s="1405" t="s">
        <v>256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</row>
    <row r="3" spans="1:13" ht="13.5" thickBot="1">
      <c r="A3" s="15"/>
      <c r="B3" s="56"/>
      <c r="C3" s="26"/>
      <c r="D3" s="56"/>
      <c r="E3" s="26"/>
      <c r="F3" s="56"/>
      <c r="G3" s="55"/>
      <c r="H3" s="55"/>
      <c r="I3" s="26"/>
      <c r="J3" s="55"/>
      <c r="K3" s="179"/>
      <c r="L3" s="1394" t="s">
        <v>755</v>
      </c>
      <c r="M3" s="1394"/>
    </row>
    <row r="4" spans="1:13" ht="13.5" thickTop="1">
      <c r="A4" s="1337" t="s">
        <v>1625</v>
      </c>
      <c r="B4" s="1401" t="s">
        <v>942</v>
      </c>
      <c r="C4" s="1402"/>
      <c r="D4" s="1344" t="s">
        <v>943</v>
      </c>
      <c r="E4" s="1402"/>
      <c r="F4" s="1344" t="s">
        <v>1642</v>
      </c>
      <c r="G4" s="1402"/>
      <c r="H4" s="1344" t="s">
        <v>638</v>
      </c>
      <c r="I4" s="1402"/>
      <c r="J4" s="1344" t="s">
        <v>8</v>
      </c>
      <c r="K4" s="1402"/>
      <c r="L4" s="1344" t="s">
        <v>1665</v>
      </c>
      <c r="M4" s="1336"/>
    </row>
    <row r="5" spans="1:13" ht="33" customHeight="1">
      <c r="A5" s="1400"/>
      <c r="B5" s="1274" t="s">
        <v>945</v>
      </c>
      <c r="C5" s="1275" t="s">
        <v>183</v>
      </c>
      <c r="D5" s="1276" t="s">
        <v>945</v>
      </c>
      <c r="E5" s="1275" t="s">
        <v>183</v>
      </c>
      <c r="F5" s="1276" t="s">
        <v>945</v>
      </c>
      <c r="G5" s="1277" t="s">
        <v>183</v>
      </c>
      <c r="H5" s="1276" t="s">
        <v>945</v>
      </c>
      <c r="I5" s="1277" t="s">
        <v>183</v>
      </c>
      <c r="J5" s="1276" t="s">
        <v>945</v>
      </c>
      <c r="K5" s="1277" t="s">
        <v>183</v>
      </c>
      <c r="L5" s="1276" t="s">
        <v>945</v>
      </c>
      <c r="M5" s="1278" t="s">
        <v>183</v>
      </c>
    </row>
    <row r="6" spans="1:13" ht="15" customHeight="1">
      <c r="A6" s="252" t="s">
        <v>184</v>
      </c>
      <c r="B6" s="387">
        <v>1440</v>
      </c>
      <c r="C6" s="388">
        <v>3.4685</v>
      </c>
      <c r="D6" s="389">
        <v>1000</v>
      </c>
      <c r="E6" s="388">
        <v>2.506</v>
      </c>
      <c r="F6" s="390">
        <v>0</v>
      </c>
      <c r="G6" s="391">
        <v>0</v>
      </c>
      <c r="H6" s="390">
        <v>3500</v>
      </c>
      <c r="I6" s="391">
        <v>4.94</v>
      </c>
      <c r="J6" s="390">
        <v>7440</v>
      </c>
      <c r="K6" s="391">
        <v>2.17</v>
      </c>
      <c r="L6" s="390">
        <v>0</v>
      </c>
      <c r="M6" s="392">
        <v>0</v>
      </c>
    </row>
    <row r="7" spans="1:13" ht="15" customHeight="1">
      <c r="A7" s="252" t="s">
        <v>185</v>
      </c>
      <c r="B7" s="387">
        <v>0</v>
      </c>
      <c r="C7" s="388">
        <v>0</v>
      </c>
      <c r="D7" s="389">
        <v>1250</v>
      </c>
      <c r="E7" s="388">
        <v>3.0606</v>
      </c>
      <c r="F7" s="390">
        <v>0</v>
      </c>
      <c r="G7" s="391">
        <v>0</v>
      </c>
      <c r="H7" s="393">
        <v>0</v>
      </c>
      <c r="I7" s="391">
        <v>0</v>
      </c>
      <c r="J7" s="393">
        <v>0</v>
      </c>
      <c r="K7" s="391">
        <v>0</v>
      </c>
      <c r="L7" s="393">
        <v>0</v>
      </c>
      <c r="M7" s="392">
        <v>0</v>
      </c>
    </row>
    <row r="8" spans="1:13" ht="15" customHeight="1">
      <c r="A8" s="252" t="s">
        <v>186</v>
      </c>
      <c r="B8" s="387">
        <v>2000</v>
      </c>
      <c r="C8" s="388">
        <v>3.8467</v>
      </c>
      <c r="D8" s="389">
        <v>1020</v>
      </c>
      <c r="E8" s="388">
        <v>3.3775</v>
      </c>
      <c r="F8" s="390">
        <v>0</v>
      </c>
      <c r="G8" s="391">
        <v>0</v>
      </c>
      <c r="H8" s="390">
        <v>0</v>
      </c>
      <c r="I8" s="391">
        <v>0</v>
      </c>
      <c r="J8" s="390">
        <v>0</v>
      </c>
      <c r="K8" s="391">
        <v>0</v>
      </c>
      <c r="L8" s="390">
        <v>2000</v>
      </c>
      <c r="M8" s="392">
        <v>5.56</v>
      </c>
    </row>
    <row r="9" spans="1:13" ht="15" customHeight="1">
      <c r="A9" s="252" t="s">
        <v>187</v>
      </c>
      <c r="B9" s="387">
        <v>300</v>
      </c>
      <c r="C9" s="388">
        <v>3.0207</v>
      </c>
      <c r="D9" s="389">
        <v>0</v>
      </c>
      <c r="E9" s="388">
        <v>0</v>
      </c>
      <c r="F9" s="390">
        <v>500</v>
      </c>
      <c r="G9" s="391">
        <v>3.4401</v>
      </c>
      <c r="H9" s="390">
        <v>2000</v>
      </c>
      <c r="I9" s="391">
        <v>5.2</v>
      </c>
      <c r="J9" s="390">
        <v>0</v>
      </c>
      <c r="K9" s="391">
        <v>0</v>
      </c>
      <c r="L9" s="393">
        <v>0</v>
      </c>
      <c r="M9" s="392">
        <v>0</v>
      </c>
    </row>
    <row r="10" spans="1:13" ht="15" customHeight="1">
      <c r="A10" s="252" t="s">
        <v>188</v>
      </c>
      <c r="B10" s="387">
        <v>830</v>
      </c>
      <c r="C10" s="388">
        <v>1.9046</v>
      </c>
      <c r="D10" s="389">
        <v>2620</v>
      </c>
      <c r="E10" s="388">
        <v>1.5936</v>
      </c>
      <c r="F10" s="390">
        <v>740</v>
      </c>
      <c r="G10" s="391">
        <v>4.3315</v>
      </c>
      <c r="H10" s="390">
        <v>1960</v>
      </c>
      <c r="I10" s="391">
        <v>4.95</v>
      </c>
      <c r="J10" s="390">
        <v>0</v>
      </c>
      <c r="K10" s="391">
        <v>0</v>
      </c>
      <c r="L10" s="393">
        <v>0</v>
      </c>
      <c r="M10" s="392">
        <v>0</v>
      </c>
    </row>
    <row r="11" spans="1:13" ht="15" customHeight="1">
      <c r="A11" s="252" t="s">
        <v>189</v>
      </c>
      <c r="B11" s="387">
        <v>0</v>
      </c>
      <c r="C11" s="388">
        <v>0</v>
      </c>
      <c r="D11" s="389">
        <v>0</v>
      </c>
      <c r="E11" s="388">
        <v>0</v>
      </c>
      <c r="F11" s="390">
        <v>0</v>
      </c>
      <c r="G11" s="391">
        <v>0</v>
      </c>
      <c r="H11" s="390">
        <v>0</v>
      </c>
      <c r="I11" s="391">
        <v>0</v>
      </c>
      <c r="J11" s="390">
        <v>0</v>
      </c>
      <c r="K11" s="391">
        <v>0</v>
      </c>
      <c r="L11" s="393">
        <v>0</v>
      </c>
      <c r="M11" s="392">
        <v>0</v>
      </c>
    </row>
    <row r="12" spans="1:13" ht="15" customHeight="1">
      <c r="A12" s="252" t="s">
        <v>190</v>
      </c>
      <c r="B12" s="387">
        <v>0</v>
      </c>
      <c r="C12" s="388">
        <v>0</v>
      </c>
      <c r="D12" s="389">
        <v>0</v>
      </c>
      <c r="E12" s="388">
        <v>0</v>
      </c>
      <c r="F12" s="390">
        <v>0</v>
      </c>
      <c r="G12" s="391">
        <v>0</v>
      </c>
      <c r="H12" s="390">
        <v>0</v>
      </c>
      <c r="I12" s="391">
        <v>0</v>
      </c>
      <c r="J12" s="390">
        <v>0</v>
      </c>
      <c r="K12" s="391">
        <v>0</v>
      </c>
      <c r="L12" s="390"/>
      <c r="M12" s="392"/>
    </row>
    <row r="13" spans="1:13" ht="15" customHeight="1">
      <c r="A13" s="252" t="s">
        <v>191</v>
      </c>
      <c r="B13" s="387">
        <v>470</v>
      </c>
      <c r="C13" s="391">
        <v>3.7437</v>
      </c>
      <c r="D13" s="389">
        <v>2000</v>
      </c>
      <c r="E13" s="391">
        <v>2.9419</v>
      </c>
      <c r="F13" s="390">
        <v>2460</v>
      </c>
      <c r="G13" s="391">
        <v>4.871</v>
      </c>
      <c r="H13" s="390">
        <v>0</v>
      </c>
      <c r="I13" s="391">
        <v>0</v>
      </c>
      <c r="J13" s="390">
        <v>0</v>
      </c>
      <c r="K13" s="391">
        <v>0</v>
      </c>
      <c r="L13" s="390"/>
      <c r="M13" s="392"/>
    </row>
    <row r="14" spans="1:13" ht="15" customHeight="1">
      <c r="A14" s="252" t="s">
        <v>192</v>
      </c>
      <c r="B14" s="387">
        <v>930</v>
      </c>
      <c r="C14" s="391">
        <v>4.006</v>
      </c>
      <c r="D14" s="389">
        <v>1010</v>
      </c>
      <c r="E14" s="391">
        <v>2.5443</v>
      </c>
      <c r="F14" s="390">
        <v>770</v>
      </c>
      <c r="G14" s="391">
        <v>4.049</v>
      </c>
      <c r="H14" s="390">
        <v>0</v>
      </c>
      <c r="I14" s="391">
        <v>0</v>
      </c>
      <c r="J14" s="390">
        <v>0</v>
      </c>
      <c r="K14" s="391">
        <v>0</v>
      </c>
      <c r="L14" s="390"/>
      <c r="M14" s="392"/>
    </row>
    <row r="15" spans="1:13" ht="15" customHeight="1">
      <c r="A15" s="252" t="s">
        <v>1463</v>
      </c>
      <c r="B15" s="387">
        <v>0</v>
      </c>
      <c r="C15" s="391">
        <v>0</v>
      </c>
      <c r="D15" s="390">
        <v>1300</v>
      </c>
      <c r="E15" s="391">
        <v>3.3656</v>
      </c>
      <c r="F15" s="390">
        <v>2000</v>
      </c>
      <c r="G15" s="391">
        <v>5.38</v>
      </c>
      <c r="H15" s="390">
        <v>0</v>
      </c>
      <c r="I15" s="391">
        <v>0</v>
      </c>
      <c r="J15" s="390">
        <v>0</v>
      </c>
      <c r="K15" s="391">
        <v>0</v>
      </c>
      <c r="L15" s="390"/>
      <c r="M15" s="392"/>
    </row>
    <row r="16" spans="1:13" ht="15" customHeight="1">
      <c r="A16" s="252" t="s">
        <v>1464</v>
      </c>
      <c r="B16" s="387">
        <v>3390</v>
      </c>
      <c r="C16" s="391">
        <v>3.5012</v>
      </c>
      <c r="D16" s="390">
        <v>6050</v>
      </c>
      <c r="E16" s="391">
        <v>2.7965</v>
      </c>
      <c r="F16" s="390">
        <v>3430</v>
      </c>
      <c r="G16" s="391">
        <v>5.98</v>
      </c>
      <c r="H16" s="390">
        <v>0</v>
      </c>
      <c r="I16" s="391">
        <v>0</v>
      </c>
      <c r="J16" s="390">
        <v>0</v>
      </c>
      <c r="K16" s="391">
        <v>0</v>
      </c>
      <c r="L16" s="390"/>
      <c r="M16" s="392"/>
    </row>
    <row r="17" spans="1:13" ht="15" customHeight="1">
      <c r="A17" s="307" t="s">
        <v>1465</v>
      </c>
      <c r="B17" s="394">
        <v>4150</v>
      </c>
      <c r="C17" s="395">
        <v>3.6783</v>
      </c>
      <c r="D17" s="396">
        <v>2150</v>
      </c>
      <c r="E17" s="395">
        <v>4.513486046511628</v>
      </c>
      <c r="F17" s="396">
        <v>4950</v>
      </c>
      <c r="G17" s="395">
        <v>5.652</v>
      </c>
      <c r="H17" s="396">
        <v>0</v>
      </c>
      <c r="I17" s="395">
        <v>0</v>
      </c>
      <c r="J17" s="396">
        <v>0</v>
      </c>
      <c r="K17" s="395">
        <v>0</v>
      </c>
      <c r="L17" s="396"/>
      <c r="M17" s="397"/>
    </row>
    <row r="18" spans="1:13" ht="15" customHeight="1" thickBot="1">
      <c r="A18" s="398" t="s">
        <v>1468</v>
      </c>
      <c r="B18" s="399">
        <f>SUM(B6:B17)</f>
        <v>13510</v>
      </c>
      <c r="C18" s="400"/>
      <c r="D18" s="401">
        <f>SUM(D6:D17)</f>
        <v>18400</v>
      </c>
      <c r="E18" s="402"/>
      <c r="F18" s="403">
        <v>14850</v>
      </c>
      <c r="G18" s="404">
        <v>4.814</v>
      </c>
      <c r="H18" s="401">
        <f>SUM(H6:H17)</f>
        <v>7460</v>
      </c>
      <c r="I18" s="402">
        <v>0</v>
      </c>
      <c r="J18" s="401">
        <f>SUM(J6:J17)</f>
        <v>7440</v>
      </c>
      <c r="K18" s="402">
        <v>2.17</v>
      </c>
      <c r="L18" s="401">
        <f>SUM(L6:L17)</f>
        <v>2000</v>
      </c>
      <c r="M18" s="405"/>
    </row>
    <row r="19" spans="1:13" ht="13.5" thickTop="1">
      <c r="A19" s="43" t="s">
        <v>193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75">
      <c r="A20" s="43" t="s">
        <v>1614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>
      <c r="A21" s="43" t="s">
        <v>956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>
      <c r="A22" s="4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>
      <c r="A23" s="1404" t="s">
        <v>1231</v>
      </c>
      <c r="B23" s="1404"/>
      <c r="C23" s="1404"/>
      <c r="D23" s="1404"/>
      <c r="E23" s="1404"/>
      <c r="F23" s="1404"/>
      <c r="G23" s="1404"/>
      <c r="H23" s="1404"/>
      <c r="I23" s="1404"/>
      <c r="J23" s="1404"/>
      <c r="K23" s="1404"/>
      <c r="L23" s="1404"/>
      <c r="M23" s="1404"/>
    </row>
    <row r="24" spans="1:13" ht="15.75">
      <c r="A24" s="1405" t="s">
        <v>269</v>
      </c>
      <c r="B24" s="1405"/>
      <c r="C24" s="1405"/>
      <c r="D24" s="1405"/>
      <c r="E24" s="1405"/>
      <c r="F24" s="1405"/>
      <c r="G24" s="1405"/>
      <c r="H24" s="1405"/>
      <c r="I24" s="1405"/>
      <c r="J24" s="1405"/>
      <c r="K24" s="1405"/>
      <c r="L24" s="1405"/>
      <c r="M24" s="1405"/>
    </row>
    <row r="25" spans="1:13" ht="13.5" thickBot="1">
      <c r="A25" s="15"/>
      <c r="B25" s="56"/>
      <c r="C25" s="26"/>
      <c r="D25" s="56"/>
      <c r="E25" s="26"/>
      <c r="F25" s="56"/>
      <c r="G25" s="55"/>
      <c r="H25" s="55"/>
      <c r="I25" s="26"/>
      <c r="J25" s="55"/>
      <c r="K25" s="179"/>
      <c r="L25" s="1394" t="s">
        <v>755</v>
      </c>
      <c r="M25" s="1394"/>
    </row>
    <row r="26" spans="1:13" ht="13.5" thickTop="1">
      <c r="A26" s="1337" t="s">
        <v>1625</v>
      </c>
      <c r="B26" s="1401" t="s">
        <v>942</v>
      </c>
      <c r="C26" s="1402"/>
      <c r="D26" s="1344" t="s">
        <v>943</v>
      </c>
      <c r="E26" s="1402"/>
      <c r="F26" s="1344" t="s">
        <v>1642</v>
      </c>
      <c r="G26" s="1402"/>
      <c r="H26" s="1344" t="s">
        <v>638</v>
      </c>
      <c r="I26" s="1402"/>
      <c r="J26" s="1344" t="s">
        <v>8</v>
      </c>
      <c r="K26" s="1402"/>
      <c r="L26" s="1344" t="s">
        <v>1665</v>
      </c>
      <c r="M26" s="1336"/>
    </row>
    <row r="27" spans="1:13" ht="38.25">
      <c r="A27" s="1400"/>
      <c r="B27" s="1274" t="s">
        <v>945</v>
      </c>
      <c r="C27" s="1275" t="s">
        <v>183</v>
      </c>
      <c r="D27" s="1276" t="s">
        <v>945</v>
      </c>
      <c r="E27" s="1275" t="s">
        <v>183</v>
      </c>
      <c r="F27" s="1276" t="s">
        <v>945</v>
      </c>
      <c r="G27" s="1277" t="s">
        <v>183</v>
      </c>
      <c r="H27" s="1276" t="s">
        <v>945</v>
      </c>
      <c r="I27" s="1277" t="s">
        <v>183</v>
      </c>
      <c r="J27" s="1276" t="s">
        <v>945</v>
      </c>
      <c r="K27" s="1277" t="s">
        <v>183</v>
      </c>
      <c r="L27" s="1276" t="s">
        <v>945</v>
      </c>
      <c r="M27" s="1278" t="s">
        <v>183</v>
      </c>
    </row>
    <row r="28" spans="1:13" ht="15" customHeight="1">
      <c r="A28" s="252" t="s">
        <v>184</v>
      </c>
      <c r="B28" s="387">
        <v>0</v>
      </c>
      <c r="C28" s="388">
        <v>0</v>
      </c>
      <c r="D28" s="406">
        <v>0</v>
      </c>
      <c r="E28" s="388">
        <v>0</v>
      </c>
      <c r="F28" s="393">
        <v>0</v>
      </c>
      <c r="G28" s="407">
        <v>0</v>
      </c>
      <c r="H28" s="393">
        <v>0</v>
      </c>
      <c r="I28" s="407">
        <v>0</v>
      </c>
      <c r="J28" s="393">
        <v>0</v>
      </c>
      <c r="K28" s="407">
        <v>0</v>
      </c>
      <c r="L28" s="393">
        <v>0</v>
      </c>
      <c r="M28" s="408">
        <v>0</v>
      </c>
    </row>
    <row r="29" spans="1:13" ht="15" customHeight="1">
      <c r="A29" s="252" t="s">
        <v>185</v>
      </c>
      <c r="B29" s="387">
        <v>0</v>
      </c>
      <c r="C29" s="388">
        <v>0</v>
      </c>
      <c r="D29" s="406">
        <v>0</v>
      </c>
      <c r="E29" s="388">
        <v>0</v>
      </c>
      <c r="F29" s="393">
        <v>0</v>
      </c>
      <c r="G29" s="407">
        <v>0</v>
      </c>
      <c r="H29" s="393">
        <v>0</v>
      </c>
      <c r="I29" s="407">
        <v>0</v>
      </c>
      <c r="J29" s="393">
        <v>0</v>
      </c>
      <c r="K29" s="407">
        <v>0</v>
      </c>
      <c r="L29" s="393">
        <v>0</v>
      </c>
      <c r="M29" s="408">
        <v>0</v>
      </c>
    </row>
    <row r="30" spans="1:13" ht="15" customHeight="1">
      <c r="A30" s="252" t="s">
        <v>186</v>
      </c>
      <c r="B30" s="387">
        <v>530</v>
      </c>
      <c r="C30" s="388">
        <v>4.9897</v>
      </c>
      <c r="D30" s="406">
        <v>0</v>
      </c>
      <c r="E30" s="409">
        <v>0</v>
      </c>
      <c r="F30" s="393">
        <v>0</v>
      </c>
      <c r="G30" s="410">
        <v>0</v>
      </c>
      <c r="H30" s="393">
        <v>0</v>
      </c>
      <c r="I30" s="410">
        <v>0</v>
      </c>
      <c r="J30" s="393">
        <v>0</v>
      </c>
      <c r="K30" s="410">
        <v>0</v>
      </c>
      <c r="L30" s="393">
        <v>0</v>
      </c>
      <c r="M30" s="408">
        <v>0</v>
      </c>
    </row>
    <row r="31" spans="1:13" ht="15" customHeight="1">
      <c r="A31" s="252" t="s">
        <v>187</v>
      </c>
      <c r="B31" s="387">
        <v>300</v>
      </c>
      <c r="C31" s="388">
        <v>3.516</v>
      </c>
      <c r="D31" s="406">
        <v>0</v>
      </c>
      <c r="E31" s="409">
        <v>0</v>
      </c>
      <c r="F31" s="393">
        <v>0</v>
      </c>
      <c r="G31" s="410">
        <v>0</v>
      </c>
      <c r="H31" s="393">
        <v>0</v>
      </c>
      <c r="I31" s="410">
        <v>0</v>
      </c>
      <c r="J31" s="393">
        <v>0</v>
      </c>
      <c r="K31" s="410">
        <v>0</v>
      </c>
      <c r="L31" s="393">
        <v>0</v>
      </c>
      <c r="M31" s="408">
        <v>0</v>
      </c>
    </row>
    <row r="32" spans="1:13" ht="15" customHeight="1">
      <c r="A32" s="252" t="s">
        <v>188</v>
      </c>
      <c r="B32" s="387">
        <v>0</v>
      </c>
      <c r="C32" s="388">
        <v>0</v>
      </c>
      <c r="D32" s="406">
        <v>0</v>
      </c>
      <c r="E32" s="388">
        <v>0</v>
      </c>
      <c r="F32" s="393">
        <v>0</v>
      </c>
      <c r="G32" s="407">
        <v>0</v>
      </c>
      <c r="H32" s="393">
        <v>0</v>
      </c>
      <c r="I32" s="407">
        <v>0</v>
      </c>
      <c r="J32" s="393">
        <v>0</v>
      </c>
      <c r="K32" s="407">
        <v>0</v>
      </c>
      <c r="L32" s="393">
        <v>0</v>
      </c>
      <c r="M32" s="408">
        <v>0</v>
      </c>
    </row>
    <row r="33" spans="1:13" ht="15" customHeight="1">
      <c r="A33" s="252" t="s">
        <v>189</v>
      </c>
      <c r="B33" s="387">
        <v>0</v>
      </c>
      <c r="C33" s="388">
        <v>0</v>
      </c>
      <c r="D33" s="406">
        <v>0</v>
      </c>
      <c r="E33" s="388">
        <v>0</v>
      </c>
      <c r="F33" s="393">
        <v>0</v>
      </c>
      <c r="G33" s="407">
        <v>0</v>
      </c>
      <c r="H33" s="393">
        <v>0</v>
      </c>
      <c r="I33" s="407">
        <v>0</v>
      </c>
      <c r="J33" s="393">
        <v>3381.73</v>
      </c>
      <c r="K33" s="407">
        <v>4.51</v>
      </c>
      <c r="L33" s="393">
        <v>0</v>
      </c>
      <c r="M33" s="408">
        <v>0</v>
      </c>
    </row>
    <row r="34" spans="1:13" ht="15" customHeight="1">
      <c r="A34" s="252" t="s">
        <v>190</v>
      </c>
      <c r="B34" s="387">
        <v>0</v>
      </c>
      <c r="C34" s="388">
        <v>0</v>
      </c>
      <c r="D34" s="406">
        <v>0</v>
      </c>
      <c r="E34" s="388">
        <v>0</v>
      </c>
      <c r="F34" s="393">
        <v>0</v>
      </c>
      <c r="G34" s="407">
        <v>0</v>
      </c>
      <c r="H34" s="393">
        <v>0</v>
      </c>
      <c r="I34" s="407">
        <v>0</v>
      </c>
      <c r="J34" s="393">
        <v>0</v>
      </c>
      <c r="K34" s="407">
        <v>0</v>
      </c>
      <c r="L34" s="393"/>
      <c r="M34" s="408"/>
    </row>
    <row r="35" spans="1:13" ht="15" customHeight="1">
      <c r="A35" s="252" t="s">
        <v>191</v>
      </c>
      <c r="B35" s="387">
        <v>0</v>
      </c>
      <c r="C35" s="388">
        <v>0</v>
      </c>
      <c r="D35" s="406">
        <v>0</v>
      </c>
      <c r="E35" s="388">
        <v>0</v>
      </c>
      <c r="F35" s="393">
        <v>0</v>
      </c>
      <c r="G35" s="407">
        <v>0</v>
      </c>
      <c r="H35" s="393">
        <v>0</v>
      </c>
      <c r="I35" s="407">
        <v>0</v>
      </c>
      <c r="J35" s="393">
        <v>0</v>
      </c>
      <c r="K35" s="407">
        <v>0</v>
      </c>
      <c r="L35" s="393"/>
      <c r="M35" s="408"/>
    </row>
    <row r="36" spans="1:13" ht="15" customHeight="1">
      <c r="A36" s="252" t="s">
        <v>192</v>
      </c>
      <c r="B36" s="387">
        <v>0</v>
      </c>
      <c r="C36" s="388">
        <v>0</v>
      </c>
      <c r="D36" s="406">
        <v>0</v>
      </c>
      <c r="E36" s="388">
        <v>0</v>
      </c>
      <c r="F36" s="393">
        <v>0</v>
      </c>
      <c r="G36" s="407">
        <v>0</v>
      </c>
      <c r="H36" s="393">
        <v>0</v>
      </c>
      <c r="I36" s="407">
        <v>0</v>
      </c>
      <c r="J36" s="393">
        <v>0</v>
      </c>
      <c r="K36" s="407">
        <v>0</v>
      </c>
      <c r="L36" s="393"/>
      <c r="M36" s="408"/>
    </row>
    <row r="37" spans="1:13" ht="15" customHeight="1">
      <c r="A37" s="252" t="s">
        <v>1463</v>
      </c>
      <c r="B37" s="387">
        <v>0</v>
      </c>
      <c r="C37" s="388">
        <v>0</v>
      </c>
      <c r="D37" s="393">
        <v>0</v>
      </c>
      <c r="E37" s="391">
        <v>0</v>
      </c>
      <c r="F37" s="393">
        <v>0</v>
      </c>
      <c r="G37" s="407">
        <v>0</v>
      </c>
      <c r="H37" s="393">
        <v>0</v>
      </c>
      <c r="I37" s="407">
        <v>0</v>
      </c>
      <c r="J37" s="393">
        <v>0</v>
      </c>
      <c r="K37" s="407">
        <v>0</v>
      </c>
      <c r="L37" s="393"/>
      <c r="M37" s="408"/>
    </row>
    <row r="38" spans="1:13" ht="15" customHeight="1">
      <c r="A38" s="252" t="s">
        <v>1464</v>
      </c>
      <c r="B38" s="387">
        <v>0</v>
      </c>
      <c r="C38" s="388">
        <v>0</v>
      </c>
      <c r="D38" s="393">
        <v>0</v>
      </c>
      <c r="E38" s="391">
        <v>0</v>
      </c>
      <c r="F38" s="393">
        <v>0</v>
      </c>
      <c r="G38" s="407">
        <v>0</v>
      </c>
      <c r="H38" s="393">
        <v>0</v>
      </c>
      <c r="I38" s="407">
        <v>0</v>
      </c>
      <c r="J38" s="393">
        <v>0</v>
      </c>
      <c r="K38" s="407">
        <v>0</v>
      </c>
      <c r="L38" s="393"/>
      <c r="M38" s="408"/>
    </row>
    <row r="39" spans="1:13" ht="15" customHeight="1">
      <c r="A39" s="307" t="s">
        <v>1465</v>
      </c>
      <c r="B39" s="394">
        <v>0</v>
      </c>
      <c r="C39" s="395">
        <v>0</v>
      </c>
      <c r="D39" s="411">
        <v>0</v>
      </c>
      <c r="E39" s="395">
        <v>0</v>
      </c>
      <c r="F39" s="393">
        <v>0</v>
      </c>
      <c r="G39" s="407">
        <v>0</v>
      </c>
      <c r="H39" s="393">
        <v>0</v>
      </c>
      <c r="I39" s="407">
        <v>0</v>
      </c>
      <c r="J39" s="393">
        <v>0</v>
      </c>
      <c r="K39" s="407">
        <v>0</v>
      </c>
      <c r="L39" s="393"/>
      <c r="M39" s="408"/>
    </row>
    <row r="40" spans="1:13" ht="15" customHeight="1" thickBot="1">
      <c r="A40" s="412" t="s">
        <v>1468</v>
      </c>
      <c r="B40" s="414">
        <v>830</v>
      </c>
      <c r="C40" s="413"/>
      <c r="D40" s="415">
        <v>0</v>
      </c>
      <c r="E40" s="416">
        <v>0</v>
      </c>
      <c r="F40" s="417">
        <v>0</v>
      </c>
      <c r="G40" s="418">
        <v>0</v>
      </c>
      <c r="H40" s="417">
        <v>0</v>
      </c>
      <c r="I40" s="418">
        <v>0</v>
      </c>
      <c r="J40" s="417">
        <f>SUM(J28:J39)</f>
        <v>3381.73</v>
      </c>
      <c r="K40" s="418">
        <v>4.5059</v>
      </c>
      <c r="L40" s="417">
        <f>SUM(L28:L39)</f>
        <v>0</v>
      </c>
      <c r="M40" s="419"/>
    </row>
    <row r="41" spans="1:13" ht="13.5" thickTop="1">
      <c r="A41" s="1403" t="s">
        <v>193</v>
      </c>
      <c r="B41" s="1403"/>
      <c r="C41" s="1403"/>
      <c r="D41" s="1403"/>
      <c r="E41" s="57"/>
      <c r="F41" s="57"/>
      <c r="G41" s="57"/>
      <c r="H41" s="55"/>
      <c r="I41" s="55"/>
      <c r="J41" s="55"/>
      <c r="K41" s="55"/>
      <c r="L41" s="55"/>
      <c r="M41" s="55"/>
    </row>
    <row r="42" spans="1:13" ht="12.75">
      <c r="A42" s="1343" t="s">
        <v>194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55"/>
      <c r="M42" s="55"/>
    </row>
    <row r="43" spans="1:13" ht="12.75">
      <c r="A43" s="43" t="s">
        <v>956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</sheetData>
  <mergeCells count="22">
    <mergeCell ref="L3:M3"/>
    <mergeCell ref="L25:M25"/>
    <mergeCell ref="A1:M1"/>
    <mergeCell ref="A2:M2"/>
    <mergeCell ref="A23:M23"/>
    <mergeCell ref="A24:M24"/>
    <mergeCell ref="A4:A5"/>
    <mergeCell ref="L26:M26"/>
    <mergeCell ref="A41:D41"/>
    <mergeCell ref="F26:G26"/>
    <mergeCell ref="H26:I26"/>
    <mergeCell ref="J26:K26"/>
    <mergeCell ref="A42:K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B1">
      <selection activeCell="D19" sqref="D19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404" t="s">
        <v>1406</v>
      </c>
      <c r="C1" s="1404"/>
      <c r="D1" s="1404"/>
      <c r="E1" s="1404"/>
      <c r="F1" s="1404"/>
      <c r="G1" s="1404"/>
      <c r="H1" s="1404"/>
      <c r="I1" s="1404"/>
    </row>
    <row r="2" spans="1:9" ht="15" customHeight="1">
      <c r="A2" s="15"/>
      <c r="B2" s="1405" t="s">
        <v>270</v>
      </c>
      <c r="C2" s="1405"/>
      <c r="D2" s="1405"/>
      <c r="E2" s="1405"/>
      <c r="F2" s="1405"/>
      <c r="G2" s="1405"/>
      <c r="H2" s="1405"/>
      <c r="I2" s="1405"/>
    </row>
    <row r="3" spans="1:9" ht="15" customHeight="1" thickBot="1">
      <c r="A3" s="15"/>
      <c r="B3" s="15"/>
      <c r="C3" s="15"/>
      <c r="D3" s="26"/>
      <c r="E3" s="26"/>
      <c r="F3" s="15"/>
      <c r="G3" s="26"/>
      <c r="H3" s="1406" t="s">
        <v>755</v>
      </c>
      <c r="I3" s="1406"/>
    </row>
    <row r="4" spans="1:9" ht="15" customHeight="1" thickTop="1">
      <c r="A4" s="15"/>
      <c r="B4" s="420" t="s">
        <v>1625</v>
      </c>
      <c r="C4" s="421" t="s">
        <v>182</v>
      </c>
      <c r="D4" s="385" t="s">
        <v>942</v>
      </c>
      <c r="E4" s="421" t="s">
        <v>943</v>
      </c>
      <c r="F4" s="421" t="s">
        <v>1642</v>
      </c>
      <c r="G4" s="421" t="s">
        <v>638</v>
      </c>
      <c r="H4" s="421" t="s">
        <v>8</v>
      </c>
      <c r="I4" s="1224" t="s">
        <v>1665</v>
      </c>
    </row>
    <row r="5" spans="1:9" ht="15" customHeight="1">
      <c r="A5" s="15"/>
      <c r="B5" s="249" t="s">
        <v>184</v>
      </c>
      <c r="C5" s="873">
        <v>0</v>
      </c>
      <c r="D5" s="874">
        <v>0</v>
      </c>
      <c r="E5" s="873">
        <v>0</v>
      </c>
      <c r="F5" s="875">
        <v>0</v>
      </c>
      <c r="G5" s="875">
        <v>0</v>
      </c>
      <c r="H5" s="875">
        <v>0</v>
      </c>
      <c r="I5" s="876">
        <v>0</v>
      </c>
    </row>
    <row r="6" spans="1:9" ht="15" customHeight="1">
      <c r="A6" s="15"/>
      <c r="B6" s="252" t="s">
        <v>185</v>
      </c>
      <c r="C6" s="422">
        <v>0</v>
      </c>
      <c r="D6" s="423">
        <v>0</v>
      </c>
      <c r="E6" s="422">
        <v>0</v>
      </c>
      <c r="F6" s="424">
        <v>0</v>
      </c>
      <c r="G6" s="424">
        <v>0</v>
      </c>
      <c r="H6" s="424">
        <v>0</v>
      </c>
      <c r="I6" s="425">
        <v>0</v>
      </c>
    </row>
    <row r="7" spans="1:9" ht="15" customHeight="1">
      <c r="A7" s="15"/>
      <c r="B7" s="252" t="s">
        <v>186</v>
      </c>
      <c r="C7" s="422">
        <v>0</v>
      </c>
      <c r="D7" s="423">
        <v>0</v>
      </c>
      <c r="E7" s="422">
        <v>0</v>
      </c>
      <c r="F7" s="424">
        <v>0</v>
      </c>
      <c r="G7" s="424">
        <v>0</v>
      </c>
      <c r="H7" s="424">
        <v>1000</v>
      </c>
      <c r="I7" s="425">
        <v>3000</v>
      </c>
    </row>
    <row r="8" spans="1:9" ht="15" customHeight="1">
      <c r="A8" s="15"/>
      <c r="B8" s="252" t="s">
        <v>187</v>
      </c>
      <c r="C8" s="422">
        <v>1050</v>
      </c>
      <c r="D8" s="423">
        <v>0</v>
      </c>
      <c r="E8" s="422">
        <v>0</v>
      </c>
      <c r="F8" s="424">
        <v>0</v>
      </c>
      <c r="G8" s="424">
        <v>0</v>
      </c>
      <c r="H8" s="424">
        <v>2000</v>
      </c>
      <c r="I8" s="425">
        <v>2000</v>
      </c>
    </row>
    <row r="9" spans="1:9" ht="15" customHeight="1">
      <c r="A9" s="15"/>
      <c r="B9" s="252" t="s">
        <v>188</v>
      </c>
      <c r="C9" s="422">
        <v>1610</v>
      </c>
      <c r="D9" s="423">
        <v>0</v>
      </c>
      <c r="E9" s="422">
        <v>0</v>
      </c>
      <c r="F9" s="424">
        <v>0</v>
      </c>
      <c r="G9" s="424">
        <v>0</v>
      </c>
      <c r="H9" s="424">
        <v>13000</v>
      </c>
      <c r="I9" s="425">
        <v>0</v>
      </c>
    </row>
    <row r="10" spans="1:9" ht="15" customHeight="1">
      <c r="A10" s="15"/>
      <c r="B10" s="252" t="s">
        <v>189</v>
      </c>
      <c r="C10" s="422">
        <v>0</v>
      </c>
      <c r="D10" s="423">
        <v>0</v>
      </c>
      <c r="E10" s="422">
        <v>0</v>
      </c>
      <c r="F10" s="424">
        <v>2000</v>
      </c>
      <c r="G10" s="424">
        <v>0</v>
      </c>
      <c r="H10" s="424">
        <v>23982</v>
      </c>
      <c r="I10" s="425">
        <v>13000</v>
      </c>
    </row>
    <row r="11" spans="1:9" ht="15" customHeight="1">
      <c r="A11" s="15"/>
      <c r="B11" s="252" t="s">
        <v>190</v>
      </c>
      <c r="C11" s="422">
        <v>2800</v>
      </c>
      <c r="D11" s="423">
        <v>450</v>
      </c>
      <c r="E11" s="422">
        <v>0</v>
      </c>
      <c r="F11" s="424">
        <v>5000</v>
      </c>
      <c r="G11" s="424">
        <v>4000</v>
      </c>
      <c r="H11" s="424">
        <v>18953</v>
      </c>
      <c r="I11" s="425"/>
    </row>
    <row r="12" spans="1:9" ht="15" customHeight="1">
      <c r="A12" s="15"/>
      <c r="B12" s="252" t="s">
        <v>191</v>
      </c>
      <c r="C12" s="422">
        <v>300</v>
      </c>
      <c r="D12" s="423">
        <v>0</v>
      </c>
      <c r="E12" s="422">
        <v>0</v>
      </c>
      <c r="F12" s="424">
        <v>2000</v>
      </c>
      <c r="G12" s="424">
        <v>5000</v>
      </c>
      <c r="H12" s="424">
        <v>15250.3</v>
      </c>
      <c r="I12" s="425"/>
    </row>
    <row r="13" spans="1:9" ht="15" customHeight="1">
      <c r="A13" s="15"/>
      <c r="B13" s="252" t="s">
        <v>192</v>
      </c>
      <c r="C13" s="422">
        <v>0</v>
      </c>
      <c r="D13" s="423">
        <v>0</v>
      </c>
      <c r="E13" s="424">
        <v>0</v>
      </c>
      <c r="F13" s="426" t="s">
        <v>1756</v>
      </c>
      <c r="G13" s="426">
        <v>0</v>
      </c>
      <c r="H13" s="426">
        <v>20929</v>
      </c>
      <c r="I13" s="427"/>
    </row>
    <row r="14" spans="1:9" ht="15" customHeight="1">
      <c r="A14" s="15"/>
      <c r="B14" s="252" t="s">
        <v>1463</v>
      </c>
      <c r="C14" s="422">
        <v>600</v>
      </c>
      <c r="D14" s="423">
        <v>0</v>
      </c>
      <c r="E14" s="424">
        <v>2000</v>
      </c>
      <c r="F14" s="426" t="s">
        <v>1756</v>
      </c>
      <c r="G14" s="426">
        <v>0</v>
      </c>
      <c r="H14" s="426">
        <v>12000</v>
      </c>
      <c r="I14" s="427"/>
    </row>
    <row r="15" spans="1:9" ht="15" customHeight="1">
      <c r="A15" s="15"/>
      <c r="B15" s="252" t="s">
        <v>1464</v>
      </c>
      <c r="C15" s="422">
        <v>0</v>
      </c>
      <c r="D15" s="423">
        <v>0</v>
      </c>
      <c r="E15" s="424">
        <v>0</v>
      </c>
      <c r="F15" s="426" t="s">
        <v>1756</v>
      </c>
      <c r="G15" s="426">
        <v>2000</v>
      </c>
      <c r="H15" s="426">
        <v>11996.5</v>
      </c>
      <c r="I15" s="427"/>
    </row>
    <row r="16" spans="1:9" ht="15" customHeight="1">
      <c r="A16" s="15"/>
      <c r="B16" s="307" t="s">
        <v>1465</v>
      </c>
      <c r="C16" s="428">
        <v>320</v>
      </c>
      <c r="D16" s="429">
        <v>0</v>
      </c>
      <c r="E16" s="424">
        <v>0</v>
      </c>
      <c r="F16" s="426" t="s">
        <v>1756</v>
      </c>
      <c r="G16" s="430">
        <v>0</v>
      </c>
      <c r="H16" s="430">
        <v>12566</v>
      </c>
      <c r="I16" s="431"/>
    </row>
    <row r="17" spans="1:9" ht="15" customHeight="1" thickBot="1">
      <c r="A17" s="15"/>
      <c r="B17" s="412" t="s">
        <v>1468</v>
      </c>
      <c r="C17" s="432">
        <v>6680</v>
      </c>
      <c r="D17" s="432">
        <v>450</v>
      </c>
      <c r="E17" s="433">
        <v>2000</v>
      </c>
      <c r="F17" s="433">
        <v>9000</v>
      </c>
      <c r="G17" s="434">
        <v>11000</v>
      </c>
      <c r="H17" s="434">
        <v>131676.8</v>
      </c>
      <c r="I17" s="435">
        <v>18000</v>
      </c>
    </row>
    <row r="18" spans="1:9" ht="13.5" thickTop="1">
      <c r="A18" s="15"/>
      <c r="B18" s="1141" t="s">
        <v>195</v>
      </c>
      <c r="C18" s="920"/>
      <c r="D18" s="920"/>
      <c r="E18" s="920"/>
      <c r="F18" s="920"/>
      <c r="G18" s="920"/>
      <c r="H18" s="15"/>
      <c r="I18" s="15"/>
    </row>
    <row r="19" spans="1:9" ht="12.75">
      <c r="A19" s="15"/>
      <c r="B19" s="1141" t="s">
        <v>956</v>
      </c>
      <c r="C19" s="920"/>
      <c r="D19" s="920"/>
      <c r="E19" s="920"/>
      <c r="F19" s="920"/>
      <c r="G19" s="920"/>
      <c r="H19" s="15"/>
      <c r="I19" s="15"/>
    </row>
    <row r="20" spans="1:9" ht="15" customHeight="1">
      <c r="A20" s="15"/>
      <c r="B20" s="43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3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404" t="s">
        <v>1407</v>
      </c>
      <c r="C22" s="1404"/>
      <c r="D22" s="1404"/>
      <c r="E22" s="1404"/>
      <c r="F22" s="1404"/>
      <c r="G22" s="1404"/>
      <c r="H22" s="1404"/>
      <c r="I22" s="1404"/>
    </row>
    <row r="23" spans="1:9" ht="15" customHeight="1">
      <c r="A23" s="15"/>
      <c r="B23" s="1405" t="s">
        <v>271</v>
      </c>
      <c r="C23" s="1405"/>
      <c r="D23" s="1405"/>
      <c r="E23" s="1405"/>
      <c r="F23" s="1405"/>
      <c r="G23" s="1405"/>
      <c r="H23" s="1405"/>
      <c r="I23" s="1405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394" t="s">
        <v>755</v>
      </c>
      <c r="I24" s="1394"/>
    </row>
    <row r="25" spans="1:9" ht="15" customHeight="1" thickTop="1">
      <c r="A25" s="15"/>
      <c r="B25" s="877" t="s">
        <v>1625</v>
      </c>
      <c r="C25" s="421" t="str">
        <f aca="true" t="shared" si="0" ref="C25:H25">C4</f>
        <v>2004/05</v>
      </c>
      <c r="D25" s="385" t="str">
        <f t="shared" si="0"/>
        <v>2005/06</v>
      </c>
      <c r="E25" s="385" t="str">
        <f t="shared" si="0"/>
        <v>2006/07</v>
      </c>
      <c r="F25" s="386" t="str">
        <f t="shared" si="0"/>
        <v>2007/08</v>
      </c>
      <c r="G25" s="421" t="str">
        <f t="shared" si="0"/>
        <v>2008/09</v>
      </c>
      <c r="H25" s="421" t="str">
        <f t="shared" si="0"/>
        <v>2009/10</v>
      </c>
      <c r="I25" s="1224" t="str">
        <f>I4</f>
        <v>2010/11</v>
      </c>
    </row>
    <row r="26" spans="1:9" ht="15" customHeight="1">
      <c r="A26" s="15"/>
      <c r="B26" s="249" t="s">
        <v>184</v>
      </c>
      <c r="C26" s="873">
        <v>0</v>
      </c>
      <c r="D26" s="874">
        <v>0</v>
      </c>
      <c r="E26" s="874">
        <v>2590</v>
      </c>
      <c r="F26" s="878">
        <v>0</v>
      </c>
      <c r="G26" s="875">
        <v>2000</v>
      </c>
      <c r="H26" s="875">
        <v>0</v>
      </c>
      <c r="I26" s="876">
        <v>12000</v>
      </c>
    </row>
    <row r="27" spans="1:9" ht="15" customHeight="1">
      <c r="A27" s="15"/>
      <c r="B27" s="252" t="s">
        <v>185</v>
      </c>
      <c r="C27" s="422">
        <v>0</v>
      </c>
      <c r="D27" s="423">
        <v>0</v>
      </c>
      <c r="E27" s="423">
        <v>1500</v>
      </c>
      <c r="F27" s="436">
        <v>1000</v>
      </c>
      <c r="G27" s="424">
        <v>3520</v>
      </c>
      <c r="H27" s="424">
        <v>1000</v>
      </c>
      <c r="I27" s="425">
        <v>7000</v>
      </c>
    </row>
    <row r="28" spans="1:9" ht="15" customHeight="1">
      <c r="A28" s="15"/>
      <c r="B28" s="252" t="s">
        <v>186</v>
      </c>
      <c r="C28" s="422">
        <v>1500</v>
      </c>
      <c r="D28" s="423">
        <v>0</v>
      </c>
      <c r="E28" s="423">
        <v>1500</v>
      </c>
      <c r="F28" s="436">
        <v>4570</v>
      </c>
      <c r="G28" s="424">
        <v>0</v>
      </c>
      <c r="H28" s="424">
        <v>0</v>
      </c>
      <c r="I28" s="425">
        <v>0</v>
      </c>
    </row>
    <row r="29" spans="1:9" ht="15" customHeight="1">
      <c r="A29" s="15"/>
      <c r="B29" s="252" t="s">
        <v>187</v>
      </c>
      <c r="C29" s="422">
        <v>0</v>
      </c>
      <c r="D29" s="423">
        <v>500</v>
      </c>
      <c r="E29" s="423">
        <v>6150</v>
      </c>
      <c r="F29" s="436">
        <v>0</v>
      </c>
      <c r="G29" s="424">
        <v>0</v>
      </c>
      <c r="H29" s="424">
        <v>0</v>
      </c>
      <c r="I29" s="425">
        <v>0</v>
      </c>
    </row>
    <row r="30" spans="1:9" ht="15" customHeight="1">
      <c r="A30" s="15"/>
      <c r="B30" s="252" t="s">
        <v>188</v>
      </c>
      <c r="C30" s="422">
        <v>0</v>
      </c>
      <c r="D30" s="423">
        <v>1500</v>
      </c>
      <c r="E30" s="423">
        <v>750</v>
      </c>
      <c r="F30" s="436">
        <v>0</v>
      </c>
      <c r="G30" s="424">
        <v>3500</v>
      </c>
      <c r="H30" s="424">
        <v>0</v>
      </c>
      <c r="I30" s="425">
        <v>0</v>
      </c>
    </row>
    <row r="31" spans="1:9" ht="15" customHeight="1">
      <c r="A31" s="15"/>
      <c r="B31" s="252" t="s">
        <v>189</v>
      </c>
      <c r="C31" s="422">
        <v>2570</v>
      </c>
      <c r="D31" s="423">
        <v>2000</v>
      </c>
      <c r="E31" s="423">
        <v>1070</v>
      </c>
      <c r="F31" s="436">
        <v>0</v>
      </c>
      <c r="G31" s="424">
        <v>4240</v>
      </c>
      <c r="H31" s="424">
        <v>0</v>
      </c>
      <c r="I31" s="425">
        <v>0</v>
      </c>
    </row>
    <row r="32" spans="1:9" ht="15" customHeight="1">
      <c r="A32" s="15"/>
      <c r="B32" s="252" t="s">
        <v>190</v>
      </c>
      <c r="C32" s="422">
        <v>0</v>
      </c>
      <c r="D32" s="423">
        <v>1000</v>
      </c>
      <c r="E32" s="423">
        <v>0</v>
      </c>
      <c r="F32" s="436">
        <v>0</v>
      </c>
      <c r="G32" s="424">
        <v>0</v>
      </c>
      <c r="H32" s="424">
        <v>0</v>
      </c>
      <c r="I32" s="425"/>
    </row>
    <row r="33" spans="1:9" ht="15" customHeight="1">
      <c r="A33" s="15"/>
      <c r="B33" s="252" t="s">
        <v>191</v>
      </c>
      <c r="C33" s="422">
        <v>0</v>
      </c>
      <c r="D33" s="423">
        <v>0</v>
      </c>
      <c r="E33" s="423">
        <v>500</v>
      </c>
      <c r="F33" s="436">
        <v>0</v>
      </c>
      <c r="G33" s="424">
        <v>0</v>
      </c>
      <c r="H33" s="424">
        <v>0</v>
      </c>
      <c r="I33" s="425"/>
    </row>
    <row r="34" spans="1:9" ht="15" customHeight="1">
      <c r="A34" s="15"/>
      <c r="B34" s="252" t="s">
        <v>192</v>
      </c>
      <c r="C34" s="422">
        <v>1200</v>
      </c>
      <c r="D34" s="423">
        <v>1500</v>
      </c>
      <c r="E34" s="423">
        <v>0</v>
      </c>
      <c r="F34" s="387">
        <v>1000</v>
      </c>
      <c r="G34" s="422">
        <v>0</v>
      </c>
      <c r="H34" s="422">
        <v>0</v>
      </c>
      <c r="I34" s="437"/>
    </row>
    <row r="35" spans="1:9" ht="15" customHeight="1">
      <c r="A35" s="15"/>
      <c r="B35" s="252" t="s">
        <v>1463</v>
      </c>
      <c r="C35" s="422">
        <v>0</v>
      </c>
      <c r="D35" s="423">
        <v>0</v>
      </c>
      <c r="E35" s="438">
        <v>0</v>
      </c>
      <c r="F35" s="439">
        <v>0</v>
      </c>
      <c r="G35" s="440">
        <v>0</v>
      </c>
      <c r="H35" s="440">
        <v>0</v>
      </c>
      <c r="I35" s="441"/>
    </row>
    <row r="36" spans="1:9" ht="15" customHeight="1">
      <c r="A36" s="15"/>
      <c r="B36" s="252" t="s">
        <v>1464</v>
      </c>
      <c r="C36" s="422">
        <v>0</v>
      </c>
      <c r="D36" s="423">
        <v>0</v>
      </c>
      <c r="E36" s="438">
        <v>0</v>
      </c>
      <c r="F36" s="439">
        <v>0</v>
      </c>
      <c r="G36" s="440">
        <v>0</v>
      </c>
      <c r="H36" s="440">
        <v>0</v>
      </c>
      <c r="I36" s="441"/>
    </row>
    <row r="37" spans="1:9" ht="15" customHeight="1">
      <c r="A37" s="15"/>
      <c r="B37" s="307" t="s">
        <v>1465</v>
      </c>
      <c r="C37" s="428">
        <v>0</v>
      </c>
      <c r="D37" s="429">
        <v>0</v>
      </c>
      <c r="E37" s="438">
        <v>280</v>
      </c>
      <c r="F37" s="439">
        <v>0</v>
      </c>
      <c r="G37" s="424">
        <v>0</v>
      </c>
      <c r="H37" s="424"/>
      <c r="I37" s="425"/>
    </row>
    <row r="38" spans="1:9" ht="15" customHeight="1" thickBot="1">
      <c r="A38" s="15"/>
      <c r="B38" s="412" t="s">
        <v>1468</v>
      </c>
      <c r="C38" s="432">
        <v>5270</v>
      </c>
      <c r="D38" s="432">
        <v>6500</v>
      </c>
      <c r="E38" s="433">
        <v>14340</v>
      </c>
      <c r="F38" s="442">
        <v>6570</v>
      </c>
      <c r="G38" s="433">
        <v>13260</v>
      </c>
      <c r="H38" s="433">
        <v>1000</v>
      </c>
      <c r="I38" s="435">
        <v>19000</v>
      </c>
    </row>
    <row r="39" spans="1:9" ht="15" customHeight="1" thickTop="1">
      <c r="A39" s="15"/>
      <c r="B39" s="1141" t="s">
        <v>196</v>
      </c>
      <c r="C39" s="920"/>
      <c r="D39" s="920"/>
      <c r="E39" s="920"/>
      <c r="F39" s="920"/>
      <c r="G39" s="920"/>
      <c r="H39" s="15"/>
      <c r="I39" s="15"/>
    </row>
    <row r="40" spans="1:9" ht="15" customHeight="1">
      <c r="A40" s="15"/>
      <c r="B40" s="1141" t="s">
        <v>956</v>
      </c>
      <c r="C40" s="920"/>
      <c r="D40" s="920"/>
      <c r="E40" s="920"/>
      <c r="F40" s="920"/>
      <c r="G40" s="920"/>
      <c r="H40" s="15"/>
      <c r="I40" s="15"/>
    </row>
  </sheetData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F1">
      <selection activeCell="S21" sqref="S2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7.57421875" style="0" bestFit="1" customWidth="1"/>
    <col min="22" max="22" width="11.8515625" style="0" bestFit="1" customWidth="1"/>
  </cols>
  <sheetData>
    <row r="1" spans="1:22" ht="15" customHeight="1">
      <c r="A1" s="1407" t="s">
        <v>1427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  <c r="T1" s="1407"/>
      <c r="U1" s="1407"/>
      <c r="V1" s="1407"/>
    </row>
    <row r="2" spans="1:22" ht="15" customHeight="1">
      <c r="A2" s="1408" t="s">
        <v>197</v>
      </c>
      <c r="B2" s="1408"/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1408"/>
      <c r="T2" s="1408"/>
      <c r="U2" s="1408"/>
      <c r="V2" s="1408"/>
    </row>
    <row r="3" spans="1:22" ht="15" customHeight="1" thickBot="1">
      <c r="A3" s="58"/>
      <c r="B3" s="58"/>
      <c r="C3" s="58"/>
      <c r="D3" s="58"/>
      <c r="E3" s="58"/>
      <c r="F3" s="42"/>
      <c r="G3" s="42"/>
      <c r="H3" s="58"/>
      <c r="I3" s="42"/>
      <c r="J3" s="26"/>
      <c r="K3" s="58"/>
      <c r="L3" s="42"/>
      <c r="M3" s="15"/>
      <c r="N3" s="15"/>
      <c r="O3" s="15"/>
      <c r="P3" s="26"/>
      <c r="Q3" s="15"/>
      <c r="R3" s="15"/>
      <c r="S3" s="179"/>
      <c r="T3" s="15"/>
      <c r="U3" s="1394" t="s">
        <v>755</v>
      </c>
      <c r="V3" s="1394"/>
    </row>
    <row r="4" spans="1:22" ht="15" customHeight="1" thickTop="1">
      <c r="A4" s="443"/>
      <c r="B4" s="1409" t="s">
        <v>182</v>
      </c>
      <c r="C4" s="1410"/>
      <c r="D4" s="1412"/>
      <c r="E4" s="1410" t="s">
        <v>942</v>
      </c>
      <c r="F4" s="1410"/>
      <c r="G4" s="1412"/>
      <c r="H4" s="1410" t="s">
        <v>943</v>
      </c>
      <c r="I4" s="1410"/>
      <c r="J4" s="1412"/>
      <c r="K4" s="1410" t="s">
        <v>1642</v>
      </c>
      <c r="L4" s="1410"/>
      <c r="M4" s="1410"/>
      <c r="N4" s="1409" t="s">
        <v>638</v>
      </c>
      <c r="O4" s="1410"/>
      <c r="P4" s="1412"/>
      <c r="Q4" s="1409" t="s">
        <v>8</v>
      </c>
      <c r="R4" s="1410"/>
      <c r="S4" s="1412"/>
      <c r="T4" s="1409" t="s">
        <v>1665</v>
      </c>
      <c r="U4" s="1410"/>
      <c r="V4" s="1411"/>
    </row>
    <row r="5" spans="1:22" ht="25.5" customHeight="1">
      <c r="A5" s="1279" t="s">
        <v>1625</v>
      </c>
      <c r="B5" s="1280" t="s">
        <v>202</v>
      </c>
      <c r="C5" s="1281" t="s">
        <v>203</v>
      </c>
      <c r="D5" s="1282" t="s">
        <v>204</v>
      </c>
      <c r="E5" s="1281" t="s">
        <v>202</v>
      </c>
      <c r="F5" s="1281" t="s">
        <v>203</v>
      </c>
      <c r="G5" s="1282" t="s">
        <v>204</v>
      </c>
      <c r="H5" s="1281" t="s">
        <v>202</v>
      </c>
      <c r="I5" s="1281" t="s">
        <v>203</v>
      </c>
      <c r="J5" s="1282" t="s">
        <v>204</v>
      </c>
      <c r="K5" s="1281" t="s">
        <v>202</v>
      </c>
      <c r="L5" s="1281" t="s">
        <v>203</v>
      </c>
      <c r="M5" s="1283" t="s">
        <v>204</v>
      </c>
      <c r="N5" s="1280" t="s">
        <v>202</v>
      </c>
      <c r="O5" s="1281" t="s">
        <v>203</v>
      </c>
      <c r="P5" s="1282" t="s">
        <v>204</v>
      </c>
      <c r="Q5" s="1280" t="s">
        <v>202</v>
      </c>
      <c r="R5" s="1281" t="s">
        <v>203</v>
      </c>
      <c r="S5" s="1282" t="s">
        <v>204</v>
      </c>
      <c r="T5" s="1280" t="s">
        <v>202</v>
      </c>
      <c r="U5" s="1281" t="s">
        <v>203</v>
      </c>
      <c r="V5" s="1284" t="s">
        <v>204</v>
      </c>
    </row>
    <row r="6" spans="1:22" ht="15" customHeight="1">
      <c r="A6" s="252" t="s">
        <v>184</v>
      </c>
      <c r="B6" s="406">
        <v>1357.5</v>
      </c>
      <c r="C6" s="445">
        <v>0</v>
      </c>
      <c r="D6" s="388">
        <v>1357.5</v>
      </c>
      <c r="E6" s="445">
        <v>1699.84</v>
      </c>
      <c r="F6" s="445">
        <v>522.736</v>
      </c>
      <c r="G6" s="388">
        <v>1177.1139999999998</v>
      </c>
      <c r="H6" s="445">
        <v>6548.66</v>
      </c>
      <c r="I6" s="445">
        <v>0</v>
      </c>
      <c r="J6" s="388">
        <v>6548.66</v>
      </c>
      <c r="K6" s="444">
        <v>2250.71</v>
      </c>
      <c r="L6" s="444">
        <v>0</v>
      </c>
      <c r="M6" s="444">
        <v>2250.71</v>
      </c>
      <c r="N6" s="393">
        <v>5574.13</v>
      </c>
      <c r="O6" s="444">
        <v>183.84</v>
      </c>
      <c r="P6" s="391">
        <v>5390.29</v>
      </c>
      <c r="Q6" s="393">
        <v>5766.139</v>
      </c>
      <c r="R6" s="444">
        <v>0</v>
      </c>
      <c r="S6" s="391">
        <v>5766.139</v>
      </c>
      <c r="T6" s="393">
        <v>12823.187</v>
      </c>
      <c r="U6" s="444"/>
      <c r="V6" s="392">
        <f aca="true" t="shared" si="0" ref="V6:V11">SUM(T6-U6)</f>
        <v>12823.187</v>
      </c>
    </row>
    <row r="7" spans="1:22" ht="15" customHeight="1">
      <c r="A7" s="252" t="s">
        <v>185</v>
      </c>
      <c r="B7" s="406">
        <v>2067.5</v>
      </c>
      <c r="C7" s="445">
        <v>0</v>
      </c>
      <c r="D7" s="388">
        <v>2067.5</v>
      </c>
      <c r="E7" s="445">
        <v>2160.84</v>
      </c>
      <c r="F7" s="445">
        <v>0</v>
      </c>
      <c r="G7" s="388">
        <v>2160.84</v>
      </c>
      <c r="H7" s="445">
        <v>4746.41</v>
      </c>
      <c r="I7" s="445">
        <v>0</v>
      </c>
      <c r="J7" s="388">
        <v>4746.41</v>
      </c>
      <c r="K7" s="444">
        <v>4792.01</v>
      </c>
      <c r="L7" s="444">
        <v>400.38</v>
      </c>
      <c r="M7" s="444">
        <v>4391.63</v>
      </c>
      <c r="N7" s="393">
        <v>7770</v>
      </c>
      <c r="O7" s="444">
        <v>974.74</v>
      </c>
      <c r="P7" s="391">
        <v>6795.26</v>
      </c>
      <c r="Q7" s="393">
        <v>9851.092</v>
      </c>
      <c r="R7" s="444">
        <v>0</v>
      </c>
      <c r="S7" s="391">
        <v>9851.092</v>
      </c>
      <c r="T7" s="393">
        <v>11110.185</v>
      </c>
      <c r="U7" s="444"/>
      <c r="V7" s="392">
        <f t="shared" si="0"/>
        <v>11110.185</v>
      </c>
    </row>
    <row r="8" spans="1:22" ht="15" customHeight="1">
      <c r="A8" s="252" t="s">
        <v>186</v>
      </c>
      <c r="B8" s="406">
        <v>3687.8</v>
      </c>
      <c r="C8" s="445">
        <v>0</v>
      </c>
      <c r="D8" s="388">
        <v>3687.8</v>
      </c>
      <c r="E8" s="445">
        <v>3783.86</v>
      </c>
      <c r="F8" s="445">
        <v>0</v>
      </c>
      <c r="G8" s="388">
        <v>3783.86</v>
      </c>
      <c r="H8" s="445">
        <v>5593.18</v>
      </c>
      <c r="I8" s="445">
        <v>0</v>
      </c>
      <c r="J8" s="388">
        <v>5593.18</v>
      </c>
      <c r="K8" s="444">
        <v>7387.13</v>
      </c>
      <c r="L8" s="444">
        <v>0</v>
      </c>
      <c r="M8" s="444">
        <v>7387.13</v>
      </c>
      <c r="N8" s="393">
        <v>18467.03</v>
      </c>
      <c r="O8" s="444">
        <v>0</v>
      </c>
      <c r="P8" s="391">
        <v>18467.03</v>
      </c>
      <c r="Q8" s="393">
        <v>4561.7625</v>
      </c>
      <c r="R8" s="444">
        <v>0</v>
      </c>
      <c r="S8" s="391">
        <v>4561.7625</v>
      </c>
      <c r="T8" s="393">
        <v>12631.04525</v>
      </c>
      <c r="U8" s="444"/>
      <c r="V8" s="392">
        <f t="shared" si="0"/>
        <v>12631.04525</v>
      </c>
    </row>
    <row r="9" spans="1:22" ht="15" customHeight="1">
      <c r="A9" s="252" t="s">
        <v>187</v>
      </c>
      <c r="B9" s="406">
        <v>2435.07</v>
      </c>
      <c r="C9" s="445">
        <v>1088.43</v>
      </c>
      <c r="D9" s="388">
        <v>1346.64</v>
      </c>
      <c r="E9" s="445">
        <v>6195.489499999999</v>
      </c>
      <c r="F9" s="445">
        <v>0</v>
      </c>
      <c r="G9" s="388">
        <v>6195.489499999999</v>
      </c>
      <c r="H9" s="445">
        <v>5134.5</v>
      </c>
      <c r="I9" s="445">
        <v>0</v>
      </c>
      <c r="J9" s="388">
        <v>5134.5</v>
      </c>
      <c r="K9" s="444">
        <v>6602.39</v>
      </c>
      <c r="L9" s="444">
        <v>0</v>
      </c>
      <c r="M9" s="444">
        <v>6602.39</v>
      </c>
      <c r="N9" s="393">
        <v>11548.76</v>
      </c>
      <c r="O9" s="444">
        <v>0</v>
      </c>
      <c r="P9" s="391">
        <v>11548.76</v>
      </c>
      <c r="Q9" s="393">
        <v>6372.0455</v>
      </c>
      <c r="R9" s="444">
        <v>0</v>
      </c>
      <c r="S9" s="391">
        <v>6372.0455</v>
      </c>
      <c r="T9" s="393">
        <v>19304.079</v>
      </c>
      <c r="U9" s="444"/>
      <c r="V9" s="392">
        <f t="shared" si="0"/>
        <v>19304.079</v>
      </c>
    </row>
    <row r="10" spans="1:22" ht="15" customHeight="1">
      <c r="A10" s="252" t="s">
        <v>188</v>
      </c>
      <c r="B10" s="406">
        <v>3233.32</v>
      </c>
      <c r="C10" s="445">
        <v>0</v>
      </c>
      <c r="D10" s="388">
        <v>3233.32</v>
      </c>
      <c r="E10" s="445">
        <v>4826.32</v>
      </c>
      <c r="F10" s="445">
        <v>0</v>
      </c>
      <c r="G10" s="388">
        <v>4826.32</v>
      </c>
      <c r="H10" s="445">
        <v>6876.1</v>
      </c>
      <c r="I10" s="445">
        <v>0</v>
      </c>
      <c r="J10" s="388">
        <v>6876.1</v>
      </c>
      <c r="K10" s="444">
        <v>9124.41</v>
      </c>
      <c r="L10" s="444">
        <v>0</v>
      </c>
      <c r="M10" s="444">
        <v>9124.41</v>
      </c>
      <c r="N10" s="393">
        <v>17492.02</v>
      </c>
      <c r="O10" s="444">
        <v>0</v>
      </c>
      <c r="P10" s="391">
        <v>17492.02</v>
      </c>
      <c r="Q10" s="393">
        <v>7210.115</v>
      </c>
      <c r="R10" s="444">
        <v>0</v>
      </c>
      <c r="S10" s="391">
        <v>7210.115</v>
      </c>
      <c r="T10" s="393">
        <v>13241.123375</v>
      </c>
      <c r="U10" s="444">
        <v>363.033</v>
      </c>
      <c r="V10" s="392">
        <f t="shared" si="0"/>
        <v>12878.090375</v>
      </c>
    </row>
    <row r="11" spans="1:22" ht="15" customHeight="1">
      <c r="A11" s="252" t="s">
        <v>189</v>
      </c>
      <c r="B11" s="406">
        <v>4718.09</v>
      </c>
      <c r="C11" s="445">
        <v>0</v>
      </c>
      <c r="D11" s="388">
        <v>4718.09</v>
      </c>
      <c r="E11" s="445">
        <v>4487.173</v>
      </c>
      <c r="F11" s="445">
        <v>131.742</v>
      </c>
      <c r="G11" s="388">
        <v>4355.431</v>
      </c>
      <c r="H11" s="445">
        <v>5420.58</v>
      </c>
      <c r="I11" s="445">
        <v>0</v>
      </c>
      <c r="J11" s="388">
        <v>5420.58</v>
      </c>
      <c r="K11" s="444">
        <v>5915.13</v>
      </c>
      <c r="L11" s="444">
        <v>0</v>
      </c>
      <c r="M11" s="444">
        <v>5915.13</v>
      </c>
      <c r="N11" s="393">
        <v>13494.7</v>
      </c>
      <c r="O11" s="444">
        <v>0</v>
      </c>
      <c r="P11" s="391">
        <v>13494.7</v>
      </c>
      <c r="Q11" s="393">
        <v>4258.9175</v>
      </c>
      <c r="R11" s="444">
        <v>446.76</v>
      </c>
      <c r="S11" s="391">
        <v>3812.1574999999993</v>
      </c>
      <c r="T11" s="393">
        <v>13375.4642</v>
      </c>
      <c r="U11" s="444"/>
      <c r="V11" s="392">
        <f t="shared" si="0"/>
        <v>13375.4642</v>
      </c>
    </row>
    <row r="12" spans="1:22" ht="15" customHeight="1">
      <c r="A12" s="252" t="s">
        <v>190</v>
      </c>
      <c r="B12" s="406">
        <v>2090.36</v>
      </c>
      <c r="C12" s="445">
        <v>1750.53</v>
      </c>
      <c r="D12" s="388">
        <v>339.83</v>
      </c>
      <c r="E12" s="445">
        <v>2934.97</v>
      </c>
      <c r="F12" s="445">
        <v>0</v>
      </c>
      <c r="G12" s="388">
        <v>2934.97</v>
      </c>
      <c r="H12" s="445">
        <v>3363.4045</v>
      </c>
      <c r="I12" s="445">
        <v>511.488</v>
      </c>
      <c r="J12" s="388">
        <v>2851.9165000000003</v>
      </c>
      <c r="K12" s="444">
        <v>7033.14</v>
      </c>
      <c r="L12" s="444">
        <v>548.94</v>
      </c>
      <c r="M12" s="444">
        <v>6484.18</v>
      </c>
      <c r="N12" s="393">
        <v>12134.07</v>
      </c>
      <c r="O12" s="444">
        <v>0</v>
      </c>
      <c r="P12" s="391">
        <v>12134.07</v>
      </c>
      <c r="Q12" s="393">
        <v>8642.305</v>
      </c>
      <c r="R12" s="444">
        <v>0</v>
      </c>
      <c r="S12" s="391">
        <v>8642.305</v>
      </c>
      <c r="T12" s="393"/>
      <c r="U12" s="444"/>
      <c r="V12" s="392"/>
    </row>
    <row r="13" spans="1:22" ht="15" customHeight="1">
      <c r="A13" s="252" t="s">
        <v>191</v>
      </c>
      <c r="B13" s="406">
        <v>2120.21</v>
      </c>
      <c r="C13" s="445">
        <v>0</v>
      </c>
      <c r="D13" s="388">
        <v>2120.21</v>
      </c>
      <c r="E13" s="445">
        <v>5263.02</v>
      </c>
      <c r="F13" s="445">
        <v>0</v>
      </c>
      <c r="G13" s="388">
        <v>5263.02</v>
      </c>
      <c r="H13" s="445">
        <v>7260.27</v>
      </c>
      <c r="I13" s="445">
        <v>0</v>
      </c>
      <c r="J13" s="388">
        <v>7260.27</v>
      </c>
      <c r="K13" s="444">
        <v>12834.02</v>
      </c>
      <c r="L13" s="444">
        <v>0</v>
      </c>
      <c r="M13" s="444">
        <v>12834.02</v>
      </c>
      <c r="N13" s="393">
        <v>11919.78</v>
      </c>
      <c r="O13" s="444">
        <v>0</v>
      </c>
      <c r="P13" s="391">
        <v>11919.78</v>
      </c>
      <c r="Q13" s="393">
        <v>8950.886</v>
      </c>
      <c r="R13" s="444">
        <v>0</v>
      </c>
      <c r="S13" s="391">
        <v>8950.886</v>
      </c>
      <c r="T13" s="393"/>
      <c r="U13" s="444"/>
      <c r="V13" s="392"/>
    </row>
    <row r="14" spans="1:22" ht="15" customHeight="1">
      <c r="A14" s="252" t="s">
        <v>192</v>
      </c>
      <c r="B14" s="406">
        <v>6237.81</v>
      </c>
      <c r="C14" s="445">
        <v>0</v>
      </c>
      <c r="D14" s="388">
        <v>6237.81</v>
      </c>
      <c r="E14" s="445">
        <v>3922.8</v>
      </c>
      <c r="F14" s="445">
        <v>0</v>
      </c>
      <c r="G14" s="388">
        <v>3922.8</v>
      </c>
      <c r="H14" s="444">
        <v>3531.87</v>
      </c>
      <c r="I14" s="444">
        <v>0</v>
      </c>
      <c r="J14" s="391">
        <v>3531.87</v>
      </c>
      <c r="K14" s="444">
        <v>10993.26</v>
      </c>
      <c r="L14" s="444">
        <v>0</v>
      </c>
      <c r="M14" s="444">
        <v>10993.26</v>
      </c>
      <c r="N14" s="393">
        <v>10794.48</v>
      </c>
      <c r="O14" s="444">
        <v>0</v>
      </c>
      <c r="P14" s="391">
        <v>10794.48</v>
      </c>
      <c r="Q14" s="393">
        <v>13701.534</v>
      </c>
      <c r="R14" s="444">
        <v>0</v>
      </c>
      <c r="S14" s="391">
        <v>13701.534</v>
      </c>
      <c r="T14" s="393"/>
      <c r="U14" s="444"/>
      <c r="V14" s="392"/>
    </row>
    <row r="15" spans="1:22" ht="15" customHeight="1">
      <c r="A15" s="252" t="s">
        <v>1463</v>
      </c>
      <c r="B15" s="406">
        <v>3808.95</v>
      </c>
      <c r="C15" s="445">
        <v>780.34</v>
      </c>
      <c r="D15" s="388">
        <v>3028.61</v>
      </c>
      <c r="E15" s="445">
        <v>5023.75</v>
      </c>
      <c r="F15" s="445">
        <v>0</v>
      </c>
      <c r="G15" s="388">
        <v>5023.75</v>
      </c>
      <c r="H15" s="444">
        <v>4500.14</v>
      </c>
      <c r="I15" s="444">
        <v>0</v>
      </c>
      <c r="J15" s="391">
        <v>4500.14</v>
      </c>
      <c r="K15" s="444">
        <v>10622.39</v>
      </c>
      <c r="L15" s="444">
        <v>0</v>
      </c>
      <c r="M15" s="444">
        <v>10622.39</v>
      </c>
      <c r="N15" s="393">
        <v>13464.8</v>
      </c>
      <c r="O15" s="444"/>
      <c r="P15" s="391">
        <v>13464.8</v>
      </c>
      <c r="Q15" s="393">
        <v>15581.091</v>
      </c>
      <c r="R15" s="444">
        <v>0</v>
      </c>
      <c r="S15" s="391">
        <v>15581.091</v>
      </c>
      <c r="T15" s="393"/>
      <c r="U15" s="444"/>
      <c r="V15" s="392"/>
    </row>
    <row r="16" spans="1:22" ht="15" customHeight="1">
      <c r="A16" s="252" t="s">
        <v>1464</v>
      </c>
      <c r="B16" s="406">
        <v>2288.94</v>
      </c>
      <c r="C16" s="445">
        <v>0</v>
      </c>
      <c r="D16" s="388">
        <v>2288.94</v>
      </c>
      <c r="E16" s="445">
        <v>9752.21</v>
      </c>
      <c r="F16" s="445">
        <v>0</v>
      </c>
      <c r="G16" s="388">
        <v>9752.21</v>
      </c>
      <c r="H16" s="444">
        <v>5395.53</v>
      </c>
      <c r="I16" s="444">
        <v>0</v>
      </c>
      <c r="J16" s="391">
        <v>5395.53</v>
      </c>
      <c r="K16" s="444">
        <v>12503.12</v>
      </c>
      <c r="L16" s="444">
        <v>0</v>
      </c>
      <c r="M16" s="444">
        <v>12503.12</v>
      </c>
      <c r="N16" s="393">
        <v>9098.5</v>
      </c>
      <c r="O16" s="444">
        <v>377.7</v>
      </c>
      <c r="P16" s="391">
        <v>8720.8</v>
      </c>
      <c r="Q16" s="393">
        <v>16544.959</v>
      </c>
      <c r="R16" s="444">
        <v>0</v>
      </c>
      <c r="S16" s="391">
        <v>16544.959</v>
      </c>
      <c r="T16" s="393"/>
      <c r="U16" s="444"/>
      <c r="V16" s="392"/>
    </row>
    <row r="17" spans="1:22" ht="15" customHeight="1">
      <c r="A17" s="307" t="s">
        <v>1465</v>
      </c>
      <c r="B17" s="447">
        <v>3849.1</v>
      </c>
      <c r="C17" s="448">
        <v>0</v>
      </c>
      <c r="D17" s="391">
        <v>3849.1</v>
      </c>
      <c r="E17" s="444">
        <v>5827.24</v>
      </c>
      <c r="F17" s="444">
        <v>0</v>
      </c>
      <c r="G17" s="391">
        <v>5827.24</v>
      </c>
      <c r="H17" s="444">
        <v>6596.009</v>
      </c>
      <c r="I17" s="444">
        <v>0</v>
      </c>
      <c r="J17" s="391">
        <v>6596.009</v>
      </c>
      <c r="K17" s="444">
        <v>13516.69</v>
      </c>
      <c r="L17" s="444">
        <v>215.42</v>
      </c>
      <c r="M17" s="444">
        <v>13301.27</v>
      </c>
      <c r="N17" s="393">
        <v>12276.9</v>
      </c>
      <c r="O17" s="444">
        <v>0</v>
      </c>
      <c r="P17" s="391">
        <v>12276.9</v>
      </c>
      <c r="Q17" s="393">
        <v>17665.917</v>
      </c>
      <c r="R17" s="444">
        <v>0</v>
      </c>
      <c r="S17" s="391">
        <f>SUM(Q17-R17)</f>
        <v>17665.917</v>
      </c>
      <c r="T17" s="393"/>
      <c r="U17" s="444"/>
      <c r="V17" s="392"/>
    </row>
    <row r="18" spans="1:22" ht="15" customHeight="1" thickBot="1">
      <c r="A18" s="449" t="s">
        <v>1468</v>
      </c>
      <c r="B18" s="417">
        <v>37894.65</v>
      </c>
      <c r="C18" s="450">
        <v>3619.3</v>
      </c>
      <c r="D18" s="418">
        <v>34275.35</v>
      </c>
      <c r="E18" s="417">
        <v>55877.5125</v>
      </c>
      <c r="F18" s="450">
        <v>654.478</v>
      </c>
      <c r="G18" s="418">
        <v>55223.034499999994</v>
      </c>
      <c r="H18" s="417">
        <v>64966.6535</v>
      </c>
      <c r="I18" s="450">
        <v>511.488</v>
      </c>
      <c r="J18" s="418">
        <v>64455.1555</v>
      </c>
      <c r="K18" s="417">
        <v>103574.4</v>
      </c>
      <c r="L18" s="450">
        <v>1164.74</v>
      </c>
      <c r="M18" s="450">
        <v>102409.66</v>
      </c>
      <c r="N18" s="417">
        <v>144035.17</v>
      </c>
      <c r="O18" s="450">
        <v>1536.28</v>
      </c>
      <c r="P18" s="418">
        <v>142498.89</v>
      </c>
      <c r="Q18" s="417">
        <f>SUM(Q6:Q17)</f>
        <v>119106.7635</v>
      </c>
      <c r="R18" s="450">
        <f>SUM(R6:R17)</f>
        <v>446.76</v>
      </c>
      <c r="S18" s="418">
        <f>SUM(S6:S17)</f>
        <v>118660.0035</v>
      </c>
      <c r="T18" s="417">
        <f>SUM(T6:T17)</f>
        <v>82485.083825</v>
      </c>
      <c r="U18" s="450">
        <f>SUM(U6:U17)</f>
        <v>363.033</v>
      </c>
      <c r="V18" s="419">
        <f>SUM(T18-U18)</f>
        <v>82122.050825</v>
      </c>
    </row>
    <row r="19" spans="1:22" ht="15" customHeight="1" thickTop="1">
      <c r="A19" s="48" t="s">
        <v>205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60"/>
      <c r="O19" s="60"/>
      <c r="P19" s="60"/>
      <c r="Q19" s="60"/>
      <c r="R19" s="60"/>
      <c r="S19" s="60"/>
      <c r="T19" s="60"/>
      <c r="U19" s="60"/>
      <c r="V19" s="60"/>
    </row>
    <row r="20" spans="2:22" ht="1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ht="12.75">
      <c r="S21" s="1333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C1">
      <selection activeCell="S20" sqref="S20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9.421875" style="0" customWidth="1"/>
    <col min="21" max="21" width="5.57421875" style="0" bestFit="1" customWidth="1"/>
    <col min="22" max="22" width="10.7109375" style="0" customWidth="1"/>
  </cols>
  <sheetData>
    <row r="1" spans="1:22" ht="15" customHeight="1">
      <c r="A1" s="1413" t="s">
        <v>1526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1413"/>
      <c r="R1" s="1413"/>
      <c r="S1" s="1413"/>
      <c r="T1" s="1413"/>
      <c r="U1" s="1413"/>
      <c r="V1" s="1413"/>
    </row>
    <row r="2" spans="1:22" ht="15" customHeight="1">
      <c r="A2" s="1414" t="s">
        <v>197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</row>
    <row r="3" spans="1:22" ht="15" customHeight="1" thickBot="1">
      <c r="A3" s="58"/>
      <c r="B3" s="58"/>
      <c r="C3" s="58"/>
      <c r="D3" s="58"/>
      <c r="E3" s="58"/>
      <c r="F3" s="42"/>
      <c r="G3" s="42"/>
      <c r="H3" s="58"/>
      <c r="I3" s="42"/>
      <c r="J3" s="26"/>
      <c r="K3" s="58"/>
      <c r="L3" s="42"/>
      <c r="M3" s="15"/>
      <c r="N3" s="15"/>
      <c r="O3" s="15"/>
      <c r="P3" s="26"/>
      <c r="Q3" s="15"/>
      <c r="R3" s="15"/>
      <c r="S3" s="179"/>
      <c r="T3" s="15"/>
      <c r="U3" s="1415" t="s">
        <v>462</v>
      </c>
      <c r="V3" s="1415"/>
    </row>
    <row r="4" spans="1:22" ht="15" customHeight="1" thickTop="1">
      <c r="A4" s="443"/>
      <c r="B4" s="1409" t="s">
        <v>182</v>
      </c>
      <c r="C4" s="1410"/>
      <c r="D4" s="1412"/>
      <c r="E4" s="1409" t="s">
        <v>942</v>
      </c>
      <c r="F4" s="1410"/>
      <c r="G4" s="1412"/>
      <c r="H4" s="1409" t="s">
        <v>943</v>
      </c>
      <c r="I4" s="1410"/>
      <c r="J4" s="1412"/>
      <c r="K4" s="1409" t="s">
        <v>1642</v>
      </c>
      <c r="L4" s="1410"/>
      <c r="M4" s="1412"/>
      <c r="N4" s="1409" t="s">
        <v>638</v>
      </c>
      <c r="O4" s="1410"/>
      <c r="P4" s="1412"/>
      <c r="Q4" s="1409" t="s">
        <v>8</v>
      </c>
      <c r="R4" s="1410"/>
      <c r="S4" s="1412"/>
      <c r="T4" s="1409" t="s">
        <v>1665</v>
      </c>
      <c r="U4" s="1410"/>
      <c r="V4" s="1411"/>
    </row>
    <row r="5" spans="1:22" ht="29.25" customHeight="1">
      <c r="A5" s="1279" t="s">
        <v>1625</v>
      </c>
      <c r="B5" s="1285" t="s">
        <v>202</v>
      </c>
      <c r="C5" s="1286" t="s">
        <v>203</v>
      </c>
      <c r="D5" s="1287" t="s">
        <v>204</v>
      </c>
      <c r="E5" s="1285" t="s">
        <v>202</v>
      </c>
      <c r="F5" s="1286" t="s">
        <v>203</v>
      </c>
      <c r="G5" s="1287" t="s">
        <v>204</v>
      </c>
      <c r="H5" s="1285" t="s">
        <v>202</v>
      </c>
      <c r="I5" s="1286" t="s">
        <v>203</v>
      </c>
      <c r="J5" s="1287" t="s">
        <v>204</v>
      </c>
      <c r="K5" s="1285" t="s">
        <v>202</v>
      </c>
      <c r="L5" s="1286" t="s">
        <v>203</v>
      </c>
      <c r="M5" s="1287" t="s">
        <v>204</v>
      </c>
      <c r="N5" s="1285" t="s">
        <v>202</v>
      </c>
      <c r="O5" s="1286" t="s">
        <v>203</v>
      </c>
      <c r="P5" s="1287" t="s">
        <v>204</v>
      </c>
      <c r="Q5" s="1285" t="s">
        <v>202</v>
      </c>
      <c r="R5" s="1286" t="s">
        <v>203</v>
      </c>
      <c r="S5" s="1287" t="s">
        <v>204</v>
      </c>
      <c r="T5" s="1285" t="s">
        <v>202</v>
      </c>
      <c r="U5" s="1286" t="s">
        <v>203</v>
      </c>
      <c r="V5" s="1288" t="s">
        <v>204</v>
      </c>
    </row>
    <row r="6" spans="1:22" ht="15" customHeight="1">
      <c r="A6" s="252" t="s">
        <v>184</v>
      </c>
      <c r="B6" s="406">
        <v>18.2</v>
      </c>
      <c r="C6" s="445">
        <v>0</v>
      </c>
      <c r="D6" s="388">
        <f>SUM(B6-C6)</f>
        <v>18.2</v>
      </c>
      <c r="E6" s="445">
        <v>24.1</v>
      </c>
      <c r="F6" s="445">
        <v>7.4</v>
      </c>
      <c r="G6" s="388">
        <f>SUM(E6-F6)</f>
        <v>16.700000000000003</v>
      </c>
      <c r="H6" s="445">
        <v>87.5</v>
      </c>
      <c r="I6" s="445">
        <v>0</v>
      </c>
      <c r="J6" s="388">
        <f aca="true" t="shared" si="0" ref="J6:J17">SUM(H6-I6)</f>
        <v>87.5</v>
      </c>
      <c r="K6" s="444">
        <v>34.55</v>
      </c>
      <c r="L6" s="444">
        <v>0</v>
      </c>
      <c r="M6" s="444">
        <f aca="true" t="shared" si="1" ref="M6:M11">SUM(K6-L6)</f>
        <v>34.55</v>
      </c>
      <c r="N6" s="393">
        <v>81.75</v>
      </c>
      <c r="O6" s="444">
        <v>2.7</v>
      </c>
      <c r="P6" s="391">
        <f aca="true" t="shared" si="2" ref="P6:P17">SUM(N6-O6)</f>
        <v>79.05</v>
      </c>
      <c r="Q6" s="393">
        <v>74.75</v>
      </c>
      <c r="R6" s="444">
        <v>0</v>
      </c>
      <c r="S6" s="391">
        <v>74.75</v>
      </c>
      <c r="T6" s="393">
        <v>172</v>
      </c>
      <c r="U6" s="444"/>
      <c r="V6" s="392">
        <f>SUM(T6-U6)</f>
        <v>172</v>
      </c>
    </row>
    <row r="7" spans="1:22" ht="15" customHeight="1">
      <c r="A7" s="252" t="s">
        <v>185</v>
      </c>
      <c r="B7" s="406">
        <v>27.6</v>
      </c>
      <c r="C7" s="445">
        <v>0</v>
      </c>
      <c r="D7" s="388">
        <f aca="true" t="shared" si="3" ref="D7:D17">SUM(B7-C7)</f>
        <v>27.6</v>
      </c>
      <c r="E7" s="445">
        <v>30.5</v>
      </c>
      <c r="F7" s="445">
        <v>0</v>
      </c>
      <c r="G7" s="388">
        <f aca="true" t="shared" si="4" ref="G7:G18">SUM(E7-F7)</f>
        <v>30.5</v>
      </c>
      <c r="H7" s="445">
        <v>63.85</v>
      </c>
      <c r="I7" s="445">
        <v>0</v>
      </c>
      <c r="J7" s="388">
        <f t="shared" si="0"/>
        <v>63.85</v>
      </c>
      <c r="K7" s="444">
        <v>72.9</v>
      </c>
      <c r="L7" s="444">
        <v>6</v>
      </c>
      <c r="M7" s="444">
        <f t="shared" si="1"/>
        <v>66.9</v>
      </c>
      <c r="N7" s="393">
        <v>109.6</v>
      </c>
      <c r="O7" s="444">
        <v>13.75</v>
      </c>
      <c r="P7" s="391">
        <v>95.85</v>
      </c>
      <c r="Q7" s="393">
        <v>126.55</v>
      </c>
      <c r="R7" s="444">
        <v>0</v>
      </c>
      <c r="S7" s="391">
        <v>126.55</v>
      </c>
      <c r="T7" s="393">
        <v>148.975</v>
      </c>
      <c r="U7" s="444"/>
      <c r="V7" s="392">
        <f aca="true" t="shared" si="5" ref="V7:V17">SUM(T7-U7)</f>
        <v>148.975</v>
      </c>
    </row>
    <row r="8" spans="1:22" ht="15" customHeight="1">
      <c r="A8" s="252" t="s">
        <v>186</v>
      </c>
      <c r="B8" s="406">
        <v>49.4</v>
      </c>
      <c r="C8" s="445">
        <v>0</v>
      </c>
      <c r="D8" s="388">
        <f t="shared" si="3"/>
        <v>49.4</v>
      </c>
      <c r="E8" s="445">
        <v>53</v>
      </c>
      <c r="F8" s="445">
        <v>0</v>
      </c>
      <c r="G8" s="388">
        <f t="shared" si="4"/>
        <v>53</v>
      </c>
      <c r="H8" s="445">
        <v>76.25</v>
      </c>
      <c r="I8" s="445">
        <v>0</v>
      </c>
      <c r="J8" s="388">
        <f t="shared" si="0"/>
        <v>76.25</v>
      </c>
      <c r="K8" s="444">
        <v>115.9</v>
      </c>
      <c r="L8" s="444">
        <v>0</v>
      </c>
      <c r="M8" s="444">
        <f t="shared" si="1"/>
        <v>115.9</v>
      </c>
      <c r="N8" s="393">
        <v>245.2</v>
      </c>
      <c r="O8" s="444">
        <v>0</v>
      </c>
      <c r="P8" s="391">
        <f t="shared" si="2"/>
        <v>245.2</v>
      </c>
      <c r="Q8" s="393">
        <v>59.8</v>
      </c>
      <c r="R8" s="444">
        <v>0</v>
      </c>
      <c r="S8" s="391">
        <v>59.8</v>
      </c>
      <c r="T8" s="393">
        <v>176.25</v>
      </c>
      <c r="U8" s="444"/>
      <c r="V8" s="392">
        <f t="shared" si="5"/>
        <v>176.25</v>
      </c>
    </row>
    <row r="9" spans="1:22" ht="15" customHeight="1">
      <c r="A9" s="252" t="s">
        <v>187</v>
      </c>
      <c r="B9" s="406">
        <v>32.9</v>
      </c>
      <c r="C9" s="445">
        <v>14.6</v>
      </c>
      <c r="D9" s="388">
        <f t="shared" si="3"/>
        <v>18.299999999999997</v>
      </c>
      <c r="E9" s="445">
        <v>84.35</v>
      </c>
      <c r="F9" s="445">
        <v>0</v>
      </c>
      <c r="G9" s="388">
        <f t="shared" si="4"/>
        <v>84.35</v>
      </c>
      <c r="H9" s="445">
        <v>71.05</v>
      </c>
      <c r="I9" s="445">
        <v>0</v>
      </c>
      <c r="J9" s="388">
        <f t="shared" si="0"/>
        <v>71.05</v>
      </c>
      <c r="K9" s="444">
        <v>104.1</v>
      </c>
      <c r="L9" s="444">
        <v>0</v>
      </c>
      <c r="M9" s="444">
        <f t="shared" si="1"/>
        <v>104.1</v>
      </c>
      <c r="N9" s="393">
        <v>149.53</v>
      </c>
      <c r="O9" s="444">
        <v>0</v>
      </c>
      <c r="P9" s="391">
        <f t="shared" si="2"/>
        <v>149.53</v>
      </c>
      <c r="Q9" s="393">
        <v>85.3</v>
      </c>
      <c r="R9" s="444">
        <v>0</v>
      </c>
      <c r="S9" s="391">
        <v>85.3</v>
      </c>
      <c r="T9" s="393">
        <v>270.85</v>
      </c>
      <c r="U9" s="444"/>
      <c r="V9" s="392">
        <f t="shared" si="5"/>
        <v>270.85</v>
      </c>
    </row>
    <row r="10" spans="1:22" ht="15" customHeight="1">
      <c r="A10" s="252" t="s">
        <v>188</v>
      </c>
      <c r="B10" s="406">
        <v>44.5</v>
      </c>
      <c r="C10" s="445">
        <v>0</v>
      </c>
      <c r="D10" s="388">
        <f t="shared" si="3"/>
        <v>44.5</v>
      </c>
      <c r="E10" s="445">
        <v>65</v>
      </c>
      <c r="F10" s="445">
        <v>0</v>
      </c>
      <c r="G10" s="388">
        <f t="shared" si="4"/>
        <v>65</v>
      </c>
      <c r="H10" s="445">
        <v>95.85</v>
      </c>
      <c r="I10" s="445">
        <v>0</v>
      </c>
      <c r="J10" s="388">
        <f t="shared" si="0"/>
        <v>95.85</v>
      </c>
      <c r="K10" s="444">
        <v>143.4</v>
      </c>
      <c r="L10" s="444">
        <v>0</v>
      </c>
      <c r="M10" s="444">
        <f t="shared" si="1"/>
        <v>143.4</v>
      </c>
      <c r="N10" s="393">
        <v>219.45</v>
      </c>
      <c r="O10" s="444">
        <v>0</v>
      </c>
      <c r="P10" s="391">
        <f t="shared" si="2"/>
        <v>219.45</v>
      </c>
      <c r="Q10" s="393">
        <v>96.95</v>
      </c>
      <c r="R10" s="444">
        <v>0</v>
      </c>
      <c r="S10" s="391">
        <v>96.95</v>
      </c>
      <c r="T10" s="393">
        <v>182.8625</v>
      </c>
      <c r="U10" s="444">
        <v>4.95</v>
      </c>
      <c r="V10" s="392">
        <f t="shared" si="5"/>
        <v>177.91250000000002</v>
      </c>
    </row>
    <row r="11" spans="1:22" ht="15" customHeight="1">
      <c r="A11" s="252" t="s">
        <v>189</v>
      </c>
      <c r="B11" s="406">
        <v>66.2</v>
      </c>
      <c r="C11" s="445">
        <v>0</v>
      </c>
      <c r="D11" s="388">
        <f t="shared" si="3"/>
        <v>66.2</v>
      </c>
      <c r="E11" s="445">
        <v>62.3</v>
      </c>
      <c r="F11" s="445">
        <v>1.8</v>
      </c>
      <c r="G11" s="388">
        <f t="shared" si="4"/>
        <v>60.5</v>
      </c>
      <c r="H11" s="445">
        <v>75.95</v>
      </c>
      <c r="I11" s="445">
        <v>0</v>
      </c>
      <c r="J11" s="388">
        <f t="shared" si="0"/>
        <v>75.95</v>
      </c>
      <c r="K11" s="444">
        <v>93.3</v>
      </c>
      <c r="L11" s="444">
        <v>0</v>
      </c>
      <c r="M11" s="444">
        <f t="shared" si="1"/>
        <v>93.3</v>
      </c>
      <c r="N11" s="393">
        <v>174.5</v>
      </c>
      <c r="O11" s="444">
        <v>0</v>
      </c>
      <c r="P11" s="391">
        <f t="shared" si="2"/>
        <v>174.5</v>
      </c>
      <c r="Q11" s="393">
        <v>57.35</v>
      </c>
      <c r="R11" s="444">
        <v>6</v>
      </c>
      <c r="S11" s="391">
        <v>51.35</v>
      </c>
      <c r="T11" s="393">
        <v>184.81</v>
      </c>
      <c r="U11" s="444"/>
      <c r="V11" s="392">
        <f t="shared" si="5"/>
        <v>184.81</v>
      </c>
    </row>
    <row r="12" spans="1:22" ht="15" customHeight="1">
      <c r="A12" s="252" t="s">
        <v>190</v>
      </c>
      <c r="B12" s="406">
        <v>29.5</v>
      </c>
      <c r="C12" s="445">
        <v>24.5</v>
      </c>
      <c r="D12" s="388">
        <f t="shared" si="3"/>
        <v>5</v>
      </c>
      <c r="E12" s="445">
        <v>41.2</v>
      </c>
      <c r="F12" s="445">
        <v>0</v>
      </c>
      <c r="G12" s="388">
        <f t="shared" si="4"/>
        <v>41.2</v>
      </c>
      <c r="H12" s="445">
        <v>47.55</v>
      </c>
      <c r="I12" s="445">
        <v>7.2</v>
      </c>
      <c r="J12" s="388">
        <f t="shared" si="0"/>
        <v>40.349999999999994</v>
      </c>
      <c r="K12" s="445">
        <v>111.05</v>
      </c>
      <c r="L12" s="445">
        <v>8.6</v>
      </c>
      <c r="M12" s="445">
        <v>102.45</v>
      </c>
      <c r="N12" s="406">
        <v>155.15</v>
      </c>
      <c r="O12" s="444">
        <v>0</v>
      </c>
      <c r="P12" s="388">
        <f t="shared" si="2"/>
        <v>155.15</v>
      </c>
      <c r="Q12" s="406">
        <v>116.7</v>
      </c>
      <c r="R12" s="444">
        <v>0</v>
      </c>
      <c r="S12" s="388">
        <v>116.7</v>
      </c>
      <c r="T12" s="406"/>
      <c r="U12" s="444"/>
      <c r="V12" s="451">
        <f t="shared" si="5"/>
        <v>0</v>
      </c>
    </row>
    <row r="13" spans="1:22" ht="15" customHeight="1">
      <c r="A13" s="252" t="s">
        <v>191</v>
      </c>
      <c r="B13" s="406">
        <v>29.9</v>
      </c>
      <c r="C13" s="445">
        <v>0</v>
      </c>
      <c r="D13" s="388">
        <f t="shared" si="3"/>
        <v>29.9</v>
      </c>
      <c r="E13" s="445">
        <v>73.6</v>
      </c>
      <c r="F13" s="445">
        <v>0</v>
      </c>
      <c r="G13" s="388">
        <f t="shared" si="4"/>
        <v>73.6</v>
      </c>
      <c r="H13" s="445">
        <v>102.5</v>
      </c>
      <c r="I13" s="445">
        <v>0</v>
      </c>
      <c r="J13" s="388">
        <f t="shared" si="0"/>
        <v>102.5</v>
      </c>
      <c r="K13" s="445">
        <v>199.6</v>
      </c>
      <c r="L13" s="445">
        <v>0</v>
      </c>
      <c r="M13" s="445">
        <v>199.6</v>
      </c>
      <c r="N13" s="406">
        <v>147.65</v>
      </c>
      <c r="O13" s="444">
        <v>0</v>
      </c>
      <c r="P13" s="388">
        <f t="shared" si="2"/>
        <v>147.65</v>
      </c>
      <c r="Q13" s="406">
        <v>121.7</v>
      </c>
      <c r="R13" s="444">
        <v>0</v>
      </c>
      <c r="S13" s="388">
        <v>121.7</v>
      </c>
      <c r="T13" s="406"/>
      <c r="U13" s="444"/>
      <c r="V13" s="451">
        <f t="shared" si="5"/>
        <v>0</v>
      </c>
    </row>
    <row r="14" spans="1:22" ht="15" customHeight="1">
      <c r="A14" s="252" t="s">
        <v>192</v>
      </c>
      <c r="B14" s="406">
        <v>88</v>
      </c>
      <c r="C14" s="445">
        <v>0</v>
      </c>
      <c r="D14" s="388">
        <f t="shared" si="3"/>
        <v>88</v>
      </c>
      <c r="E14" s="445">
        <v>54.7</v>
      </c>
      <c r="F14" s="445">
        <v>0</v>
      </c>
      <c r="G14" s="388">
        <f t="shared" si="4"/>
        <v>54.7</v>
      </c>
      <c r="H14" s="444">
        <v>50.9</v>
      </c>
      <c r="I14" s="444">
        <v>0</v>
      </c>
      <c r="J14" s="391">
        <f t="shared" si="0"/>
        <v>50.9</v>
      </c>
      <c r="K14" s="444">
        <v>170.25</v>
      </c>
      <c r="L14" s="444">
        <v>0</v>
      </c>
      <c r="M14" s="444">
        <v>170.25</v>
      </c>
      <c r="N14" s="393">
        <v>132.6</v>
      </c>
      <c r="O14" s="444">
        <v>0</v>
      </c>
      <c r="P14" s="391">
        <f t="shared" si="2"/>
        <v>132.6</v>
      </c>
      <c r="Q14" s="393">
        <v>190.2</v>
      </c>
      <c r="R14" s="444">
        <v>0</v>
      </c>
      <c r="S14" s="391">
        <v>190.2</v>
      </c>
      <c r="T14" s="393"/>
      <c r="U14" s="444"/>
      <c r="V14" s="392">
        <f t="shared" si="5"/>
        <v>0</v>
      </c>
    </row>
    <row r="15" spans="1:22" ht="15" customHeight="1">
      <c r="A15" s="252" t="s">
        <v>1463</v>
      </c>
      <c r="B15" s="406">
        <v>53.9</v>
      </c>
      <c r="C15" s="445">
        <v>11</v>
      </c>
      <c r="D15" s="388">
        <f t="shared" si="3"/>
        <v>42.9</v>
      </c>
      <c r="E15" s="445">
        <v>69.25</v>
      </c>
      <c r="F15" s="445">
        <v>0</v>
      </c>
      <c r="G15" s="388">
        <f t="shared" si="4"/>
        <v>69.25</v>
      </c>
      <c r="H15" s="444">
        <v>67.5</v>
      </c>
      <c r="I15" s="444">
        <v>0</v>
      </c>
      <c r="J15" s="391">
        <f t="shared" si="0"/>
        <v>67.5</v>
      </c>
      <c r="K15" s="444">
        <v>164.3</v>
      </c>
      <c r="L15" s="444">
        <v>0</v>
      </c>
      <c r="M15" s="444">
        <v>164.3</v>
      </c>
      <c r="N15" s="393">
        <v>168.9</v>
      </c>
      <c r="O15" s="444"/>
      <c r="P15" s="391">
        <f t="shared" si="2"/>
        <v>168.9</v>
      </c>
      <c r="Q15" s="393">
        <v>218.9</v>
      </c>
      <c r="R15" s="444">
        <v>0</v>
      </c>
      <c r="S15" s="391">
        <v>218.9</v>
      </c>
      <c r="T15" s="393"/>
      <c r="U15" s="444"/>
      <c r="V15" s="392">
        <f t="shared" si="5"/>
        <v>0</v>
      </c>
    </row>
    <row r="16" spans="1:22" ht="15" customHeight="1">
      <c r="A16" s="252" t="s">
        <v>1464</v>
      </c>
      <c r="B16" s="406">
        <v>32.4</v>
      </c>
      <c r="C16" s="445">
        <v>0</v>
      </c>
      <c r="D16" s="388">
        <f t="shared" si="3"/>
        <v>32.4</v>
      </c>
      <c r="E16" s="445">
        <v>133</v>
      </c>
      <c r="F16" s="445">
        <v>0</v>
      </c>
      <c r="G16" s="388">
        <f t="shared" si="4"/>
        <v>133</v>
      </c>
      <c r="H16" s="444">
        <v>82.75</v>
      </c>
      <c r="I16" s="444">
        <v>0</v>
      </c>
      <c r="J16" s="391">
        <f t="shared" si="0"/>
        <v>82.75</v>
      </c>
      <c r="K16" s="444">
        <v>183.45</v>
      </c>
      <c r="L16" s="444">
        <v>0</v>
      </c>
      <c r="M16" s="444">
        <v>183.45</v>
      </c>
      <c r="N16" s="393">
        <v>119.5</v>
      </c>
      <c r="O16" s="444">
        <v>5</v>
      </c>
      <c r="P16" s="391">
        <f t="shared" si="2"/>
        <v>114.5</v>
      </c>
      <c r="Q16" s="393">
        <v>222.3</v>
      </c>
      <c r="R16" s="444">
        <v>0</v>
      </c>
      <c r="S16" s="391">
        <v>222.3</v>
      </c>
      <c r="T16" s="393"/>
      <c r="U16" s="444"/>
      <c r="V16" s="392">
        <f t="shared" si="5"/>
        <v>0</v>
      </c>
    </row>
    <row r="17" spans="1:22" ht="15" customHeight="1">
      <c r="A17" s="307" t="s">
        <v>1465</v>
      </c>
      <c r="B17" s="447">
        <v>54.5</v>
      </c>
      <c r="C17" s="448">
        <v>0</v>
      </c>
      <c r="D17" s="391">
        <f t="shared" si="3"/>
        <v>54.5</v>
      </c>
      <c r="E17" s="444">
        <v>78.8</v>
      </c>
      <c r="F17" s="444">
        <v>0</v>
      </c>
      <c r="G17" s="391">
        <f t="shared" si="4"/>
        <v>78.8</v>
      </c>
      <c r="H17" s="444">
        <v>101.3</v>
      </c>
      <c r="I17" s="444">
        <v>0</v>
      </c>
      <c r="J17" s="391">
        <f t="shared" si="0"/>
        <v>101.3</v>
      </c>
      <c r="K17" s="444">
        <v>196.35</v>
      </c>
      <c r="L17" s="444">
        <v>3.1</v>
      </c>
      <c r="M17" s="444">
        <f>SUM(K17-L17)</f>
        <v>193.25</v>
      </c>
      <c r="N17" s="411">
        <v>159.1</v>
      </c>
      <c r="O17" s="446">
        <v>0</v>
      </c>
      <c r="P17" s="395">
        <f t="shared" si="2"/>
        <v>159.1</v>
      </c>
      <c r="Q17" s="411">
        <v>237.1</v>
      </c>
      <c r="R17" s="446">
        <v>0</v>
      </c>
      <c r="S17" s="395">
        <f>SUM(Q17-R17)</f>
        <v>237.1</v>
      </c>
      <c r="T17" s="411"/>
      <c r="U17" s="446"/>
      <c r="V17" s="397">
        <f t="shared" si="5"/>
        <v>0</v>
      </c>
    </row>
    <row r="18" spans="1:22" ht="15" customHeight="1" thickBot="1">
      <c r="A18" s="449" t="s">
        <v>1468</v>
      </c>
      <c r="B18" s="417">
        <f>SUM(B6:B17)</f>
        <v>527</v>
      </c>
      <c r="C18" s="450">
        <f>SUM(C6:C17)</f>
        <v>50.1</v>
      </c>
      <c r="D18" s="418">
        <f>SUM(B18-C18)</f>
        <v>476.9</v>
      </c>
      <c r="E18" s="417">
        <f>SUM(E6:E17)</f>
        <v>769.8</v>
      </c>
      <c r="F18" s="450">
        <f>SUM(F6:F17)</f>
        <v>9.200000000000001</v>
      </c>
      <c r="G18" s="418">
        <f t="shared" si="4"/>
        <v>760.5999999999999</v>
      </c>
      <c r="H18" s="417">
        <f>SUM(H6:H17)</f>
        <v>922.9499999999999</v>
      </c>
      <c r="I18" s="450">
        <f>SUM(I6:I17)</f>
        <v>7.2</v>
      </c>
      <c r="J18" s="418">
        <f>SUM(H18-I18)</f>
        <v>915.7499999999999</v>
      </c>
      <c r="K18" s="417">
        <f>SUM(K6:K17)</f>
        <v>1589.1499999999999</v>
      </c>
      <c r="L18" s="450">
        <f>SUM(L6:L17)</f>
        <v>17.7</v>
      </c>
      <c r="M18" s="450">
        <f>SUM(K18-L18)</f>
        <v>1571.4499999999998</v>
      </c>
      <c r="N18" s="417">
        <f>SUM(N6:N17)</f>
        <v>1862.93</v>
      </c>
      <c r="O18" s="450">
        <f>SUM(O6:O17)</f>
        <v>21.45</v>
      </c>
      <c r="P18" s="450">
        <f>SUM(N18-O18)</f>
        <v>1841.48</v>
      </c>
      <c r="Q18" s="417">
        <f>SUM(Q6:Q17)</f>
        <v>1607.6000000000001</v>
      </c>
      <c r="R18" s="450">
        <f>SUM(R6:R17)</f>
        <v>6</v>
      </c>
      <c r="S18" s="450">
        <f>SUM(S6:S17)</f>
        <v>1601.6000000000001</v>
      </c>
      <c r="T18" s="417">
        <f>SUM(T6:T17)</f>
        <v>1135.7475</v>
      </c>
      <c r="U18" s="450">
        <f>SUM(U6:U17)</f>
        <v>4.95</v>
      </c>
      <c r="V18" s="419">
        <f>SUM(T18-U18)</f>
        <v>1130.7975</v>
      </c>
    </row>
    <row r="19" ht="13.5" thickTop="1">
      <c r="A19" s="15" t="s">
        <v>205</v>
      </c>
    </row>
    <row r="20" ht="12.75">
      <c r="S20" s="1333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M20" sqref="M20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398" t="s">
        <v>1527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</row>
    <row r="2" spans="1:15" ht="15" customHeight="1">
      <c r="A2" s="1363" t="s">
        <v>368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</row>
    <row r="3" spans="1:15" ht="15" customHeight="1" thickBot="1">
      <c r="A3" s="1415" t="s">
        <v>143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</row>
    <row r="4" spans="1:15" ht="15" customHeight="1" thickTop="1">
      <c r="A4" s="452"/>
      <c r="B4" s="1417" t="s">
        <v>182</v>
      </c>
      <c r="C4" s="1402"/>
      <c r="D4" s="1416" t="s">
        <v>942</v>
      </c>
      <c r="E4" s="1402"/>
      <c r="F4" s="1416" t="s">
        <v>943</v>
      </c>
      <c r="G4" s="1402"/>
      <c r="H4" s="1416" t="s">
        <v>1642</v>
      </c>
      <c r="I4" s="1402"/>
      <c r="J4" s="1416" t="s">
        <v>638</v>
      </c>
      <c r="K4" s="1402"/>
      <c r="L4" s="1416" t="s">
        <v>8</v>
      </c>
      <c r="M4" s="1402"/>
      <c r="N4" s="1417" t="s">
        <v>1665</v>
      </c>
      <c r="O4" s="1336"/>
    </row>
    <row r="5" spans="1:15" ht="15" customHeight="1">
      <c r="A5" s="453" t="s">
        <v>1625</v>
      </c>
      <c r="B5" s="454" t="s">
        <v>206</v>
      </c>
      <c r="C5" s="455" t="s">
        <v>207</v>
      </c>
      <c r="D5" s="456" t="s">
        <v>206</v>
      </c>
      <c r="E5" s="455" t="s">
        <v>207</v>
      </c>
      <c r="F5" s="456" t="s">
        <v>206</v>
      </c>
      <c r="G5" s="455" t="s">
        <v>207</v>
      </c>
      <c r="H5" s="456" t="s">
        <v>206</v>
      </c>
      <c r="I5" s="455" t="s">
        <v>207</v>
      </c>
      <c r="J5" s="456" t="s">
        <v>206</v>
      </c>
      <c r="K5" s="455" t="s">
        <v>207</v>
      </c>
      <c r="L5" s="456" t="s">
        <v>206</v>
      </c>
      <c r="M5" s="455" t="s">
        <v>207</v>
      </c>
      <c r="N5" s="454" t="s">
        <v>206</v>
      </c>
      <c r="O5" s="457" t="s">
        <v>207</v>
      </c>
    </row>
    <row r="6" spans="1:15" ht="24.75" customHeight="1">
      <c r="A6" s="252" t="s">
        <v>184</v>
      </c>
      <c r="B6" s="458">
        <v>1847.355</v>
      </c>
      <c r="C6" s="459">
        <v>40</v>
      </c>
      <c r="D6" s="460">
        <v>2611.31</v>
      </c>
      <c r="E6" s="459">
        <v>60</v>
      </c>
      <c r="F6" s="460">
        <f>466.4+467.55+469.45+465.275+465.9</f>
        <v>2334.5750000000003</v>
      </c>
      <c r="G6" s="459">
        <v>50</v>
      </c>
      <c r="H6" s="461">
        <f>403.55+403.525+402.35+403.3+405.1+404.35+406.45+405.675+407.325</f>
        <v>3641.625</v>
      </c>
      <c r="I6" s="459">
        <f>90</f>
        <v>90</v>
      </c>
      <c r="J6" s="461">
        <v>5969.58</v>
      </c>
      <c r="K6" s="459">
        <v>140</v>
      </c>
      <c r="L6" s="461">
        <v>15930.35</v>
      </c>
      <c r="M6" s="459">
        <v>330</v>
      </c>
      <c r="N6" s="462">
        <v>7447.35</v>
      </c>
      <c r="O6" s="463">
        <v>160</v>
      </c>
    </row>
    <row r="7" spans="1:15" ht="24.75" customHeight="1">
      <c r="A7" s="252" t="s">
        <v>185</v>
      </c>
      <c r="B7" s="458">
        <v>0</v>
      </c>
      <c r="C7" s="464">
        <v>0</v>
      </c>
      <c r="D7" s="460">
        <v>2191.9</v>
      </c>
      <c r="E7" s="459">
        <v>50</v>
      </c>
      <c r="F7" s="460">
        <f>465.275+465.225+465.9+465.175+462.3+462.6</f>
        <v>2786.475</v>
      </c>
      <c r="G7" s="459">
        <v>60</v>
      </c>
      <c r="H7" s="461">
        <f>411.9+411.675+409.9+408.925+409.3+407.25+406.05+406.2+404.225</f>
        <v>3675.4249999999997</v>
      </c>
      <c r="I7" s="459">
        <v>90</v>
      </c>
      <c r="J7" s="461">
        <v>2644.05</v>
      </c>
      <c r="K7" s="459">
        <v>60</v>
      </c>
      <c r="L7" s="461">
        <v>8748.6</v>
      </c>
      <c r="M7" s="459">
        <v>180</v>
      </c>
      <c r="N7" s="462">
        <v>9334.23</v>
      </c>
      <c r="O7" s="463">
        <v>200</v>
      </c>
    </row>
    <row r="8" spans="1:15" ht="24.75" customHeight="1">
      <c r="A8" s="252" t="s">
        <v>186</v>
      </c>
      <c r="B8" s="458">
        <v>0</v>
      </c>
      <c r="C8" s="464">
        <v>0</v>
      </c>
      <c r="D8" s="460">
        <v>2652.09</v>
      </c>
      <c r="E8" s="459">
        <v>50</v>
      </c>
      <c r="F8" s="460">
        <f>461.125+459.275+459.5+457.65+456.925+455.925+454.9</f>
        <v>3205.3000000000006</v>
      </c>
      <c r="G8" s="459">
        <v>70</v>
      </c>
      <c r="H8" s="465">
        <f>405.65+398.925+397+397.1+397.6+397.725+394.825+394.35+393.1+393.075+393.025+393.05+787.3</f>
        <v>5542.724999999999</v>
      </c>
      <c r="I8" s="466">
        <f>140</f>
        <v>140</v>
      </c>
      <c r="J8" s="465">
        <v>3257.1</v>
      </c>
      <c r="K8" s="466">
        <v>70</v>
      </c>
      <c r="L8" s="465">
        <v>5629.95</v>
      </c>
      <c r="M8" s="466">
        <v>120</v>
      </c>
      <c r="N8" s="467">
        <v>9010.18</v>
      </c>
      <c r="O8" s="468">
        <v>200</v>
      </c>
    </row>
    <row r="9" spans="1:15" ht="24.75" customHeight="1">
      <c r="A9" s="252" t="s">
        <v>187</v>
      </c>
      <c r="B9" s="458">
        <v>0</v>
      </c>
      <c r="C9" s="464">
        <v>0</v>
      </c>
      <c r="D9" s="460">
        <v>1810.725</v>
      </c>
      <c r="E9" s="459">
        <v>40</v>
      </c>
      <c r="F9" s="469">
        <f>452.9+450.575+450.15+449.475+449.35+448.875+449.025+451.8</f>
        <v>3602.15</v>
      </c>
      <c r="G9" s="466">
        <v>80</v>
      </c>
      <c r="H9" s="465">
        <f>393.85+393.2+393.6+393.35+785.4+392.45+393.4+393.6+393.5</f>
        <v>3932.35</v>
      </c>
      <c r="I9" s="466">
        <v>100</v>
      </c>
      <c r="J9" s="465">
        <v>10657.1</v>
      </c>
      <c r="K9" s="466">
        <v>220</v>
      </c>
      <c r="L9" s="465">
        <v>3739.15</v>
      </c>
      <c r="M9" s="466">
        <v>80</v>
      </c>
      <c r="N9" s="467">
        <v>6212.85</v>
      </c>
      <c r="O9" s="468">
        <v>140</v>
      </c>
    </row>
    <row r="10" spans="1:15" ht="24.75" customHeight="1">
      <c r="A10" s="252" t="s">
        <v>188</v>
      </c>
      <c r="B10" s="458">
        <v>1340.73</v>
      </c>
      <c r="C10" s="459">
        <v>30</v>
      </c>
      <c r="D10" s="460">
        <v>2290.13</v>
      </c>
      <c r="E10" s="459">
        <v>50</v>
      </c>
      <c r="F10" s="469">
        <f>453.325+448.675+447.125+445.6+445.85+448.75</f>
        <v>2689.325</v>
      </c>
      <c r="G10" s="466">
        <v>60</v>
      </c>
      <c r="H10" s="465">
        <f>393.025+393.425+394.4+393.025+396.75+398.375+396.9+397.575+396.3+394.3+394.65+394.65+394.225+394</f>
        <v>5531.6</v>
      </c>
      <c r="I10" s="466">
        <v>140</v>
      </c>
      <c r="J10" s="465">
        <v>6950.8</v>
      </c>
      <c r="K10" s="466">
        <v>140</v>
      </c>
      <c r="L10" s="465">
        <v>7453.55</v>
      </c>
      <c r="M10" s="466">
        <v>160</v>
      </c>
      <c r="N10" s="467">
        <v>14525.89</v>
      </c>
      <c r="O10" s="468">
        <v>320</v>
      </c>
    </row>
    <row r="11" spans="1:15" ht="24.75" customHeight="1">
      <c r="A11" s="252" t="s">
        <v>189</v>
      </c>
      <c r="B11" s="458">
        <v>437.3</v>
      </c>
      <c r="C11" s="459">
        <v>10</v>
      </c>
      <c r="D11" s="460">
        <v>1348.15</v>
      </c>
      <c r="E11" s="459">
        <v>40</v>
      </c>
      <c r="F11" s="469">
        <f>447.03+446.45+444.875+443.7+443.275+443.32+443.355</f>
        <v>3112.005</v>
      </c>
      <c r="G11" s="466">
        <v>70</v>
      </c>
      <c r="H11" s="465">
        <f>394.9+395.7+396.1+395.75+394.45+394.125+394.1+392.65+392.825+392.85</f>
        <v>3943.4499999999994</v>
      </c>
      <c r="I11" s="466">
        <v>100</v>
      </c>
      <c r="J11" s="465">
        <v>4381.8</v>
      </c>
      <c r="K11" s="466">
        <v>90</v>
      </c>
      <c r="L11" s="465">
        <v>8316.9</v>
      </c>
      <c r="M11" s="466">
        <v>180</v>
      </c>
      <c r="N11" s="467">
        <v>9025.57</v>
      </c>
      <c r="O11" s="468">
        <v>200</v>
      </c>
    </row>
    <row r="12" spans="1:15" ht="24.75" customHeight="1">
      <c r="A12" s="252" t="s">
        <v>190</v>
      </c>
      <c r="B12" s="458">
        <v>2183.225</v>
      </c>
      <c r="C12" s="459">
        <v>50</v>
      </c>
      <c r="D12" s="460">
        <v>2213.55</v>
      </c>
      <c r="E12" s="459">
        <v>50</v>
      </c>
      <c r="F12" s="460">
        <f>443.255+442.35+441.13</f>
        <v>1326.7350000000001</v>
      </c>
      <c r="G12" s="459">
        <v>30</v>
      </c>
      <c r="H12" s="465">
        <v>5125.83</v>
      </c>
      <c r="I12" s="466">
        <v>130</v>
      </c>
      <c r="J12" s="465">
        <v>6352.28</v>
      </c>
      <c r="K12" s="466">
        <v>130</v>
      </c>
      <c r="L12" s="465">
        <v>8302.05</v>
      </c>
      <c r="M12" s="466">
        <v>180</v>
      </c>
      <c r="N12" s="467"/>
      <c r="O12" s="468"/>
    </row>
    <row r="13" spans="1:15" ht="24.75" customHeight="1">
      <c r="A13" s="252" t="s">
        <v>191</v>
      </c>
      <c r="B13" s="458">
        <v>2624.225</v>
      </c>
      <c r="C13" s="459">
        <v>60</v>
      </c>
      <c r="D13" s="460">
        <v>3106.1</v>
      </c>
      <c r="E13" s="459">
        <v>70</v>
      </c>
      <c r="F13" s="460">
        <f>441.625+440.875+441.925+442.525+441.95+442.75+442.125</f>
        <v>3093.7749999999996</v>
      </c>
      <c r="G13" s="459">
        <v>70</v>
      </c>
      <c r="H13" s="465">
        <v>4799.95</v>
      </c>
      <c r="I13" s="466">
        <v>120</v>
      </c>
      <c r="J13" s="465">
        <v>7561.65</v>
      </c>
      <c r="K13" s="466">
        <v>150</v>
      </c>
      <c r="L13" s="465">
        <v>5503.2</v>
      </c>
      <c r="M13" s="466">
        <v>120</v>
      </c>
      <c r="N13" s="467"/>
      <c r="O13" s="468"/>
    </row>
    <row r="14" spans="1:15" ht="24.75" customHeight="1">
      <c r="A14" s="252" t="s">
        <v>192</v>
      </c>
      <c r="B14" s="458">
        <v>436.25</v>
      </c>
      <c r="C14" s="459">
        <v>10</v>
      </c>
      <c r="D14" s="460">
        <v>3124.5</v>
      </c>
      <c r="E14" s="459">
        <v>70</v>
      </c>
      <c r="F14" s="469">
        <f>436.3+436.95+435.55+430.675+430.85+429+430.1+428.15</f>
        <v>3457.575</v>
      </c>
      <c r="G14" s="466">
        <v>80</v>
      </c>
      <c r="H14" s="469">
        <v>5624.83</v>
      </c>
      <c r="I14" s="466">
        <v>140</v>
      </c>
      <c r="J14" s="469">
        <v>5621.88</v>
      </c>
      <c r="K14" s="466">
        <v>110</v>
      </c>
      <c r="L14" s="469">
        <v>7246.63</v>
      </c>
      <c r="M14" s="466">
        <v>160</v>
      </c>
      <c r="N14" s="470"/>
      <c r="O14" s="468"/>
    </row>
    <row r="15" spans="1:15" ht="24.75" customHeight="1">
      <c r="A15" s="252" t="s">
        <v>1463</v>
      </c>
      <c r="B15" s="458">
        <v>3052.16</v>
      </c>
      <c r="C15" s="459">
        <v>70</v>
      </c>
      <c r="D15" s="460">
        <v>452.95</v>
      </c>
      <c r="E15" s="459">
        <v>10</v>
      </c>
      <c r="F15" s="469">
        <f>427.475+417.35+417.1+410.4+408.35+414.4+411.925+409.15+406.15+408.115+409.05+411.175</f>
        <v>4950.640000000001</v>
      </c>
      <c r="G15" s="466">
        <v>120</v>
      </c>
      <c r="H15" s="469">
        <v>6474.78</v>
      </c>
      <c r="I15" s="466">
        <v>160</v>
      </c>
      <c r="J15" s="469">
        <v>6495.8</v>
      </c>
      <c r="K15" s="466">
        <v>130</v>
      </c>
      <c r="L15" s="469">
        <v>11627.85</v>
      </c>
      <c r="M15" s="466">
        <v>260</v>
      </c>
      <c r="N15" s="470"/>
      <c r="O15" s="468"/>
    </row>
    <row r="16" spans="1:15" ht="24.75" customHeight="1">
      <c r="A16" s="252" t="s">
        <v>1464</v>
      </c>
      <c r="B16" s="458">
        <v>2177.63</v>
      </c>
      <c r="C16" s="459">
        <v>50</v>
      </c>
      <c r="D16" s="469">
        <f>450.675+454.7+455.1+457.05+460.8+463.9</f>
        <v>2742.225</v>
      </c>
      <c r="E16" s="466">
        <v>60</v>
      </c>
      <c r="F16" s="469">
        <f>412.75+409.55+408.25+408.925+405.25+405.675+405.2+405.115+406.475+405.025+405.1+406.75+409.2</f>
        <v>5293.265</v>
      </c>
      <c r="G16" s="466">
        <v>130</v>
      </c>
      <c r="H16" s="469">
        <v>7678.38</v>
      </c>
      <c r="I16" s="466">
        <v>180</v>
      </c>
      <c r="J16" s="469">
        <v>5298.2</v>
      </c>
      <c r="K16" s="466">
        <v>110</v>
      </c>
      <c r="L16" s="469">
        <v>9332.05</v>
      </c>
      <c r="M16" s="466">
        <v>200</v>
      </c>
      <c r="N16" s="470"/>
      <c r="O16" s="468"/>
    </row>
    <row r="17" spans="1:15" ht="24.75" customHeight="1">
      <c r="A17" s="307" t="s">
        <v>1465</v>
      </c>
      <c r="B17" s="471">
        <v>1306.875</v>
      </c>
      <c r="C17" s="472">
        <v>30</v>
      </c>
      <c r="D17" s="473">
        <f>459.25+458.9+462.15+463.65+461.025</f>
        <v>2304.975</v>
      </c>
      <c r="E17" s="474">
        <v>50</v>
      </c>
      <c r="F17" s="473">
        <f>408.7+409.9+407.875+407.4+408.35+410.2+405.5+404.315+404.1+403.71+405.8</f>
        <v>4475.849999999999</v>
      </c>
      <c r="G17" s="474">
        <v>110</v>
      </c>
      <c r="H17" s="473">
        <v>14631.58</v>
      </c>
      <c r="I17" s="474">
        <v>340</v>
      </c>
      <c r="J17" s="473">
        <v>8210.38</v>
      </c>
      <c r="K17" s="474">
        <v>170</v>
      </c>
      <c r="L17" s="473">
        <v>10262.95</v>
      </c>
      <c r="M17" s="474">
        <v>220</v>
      </c>
      <c r="N17" s="475"/>
      <c r="O17" s="476"/>
    </row>
    <row r="18" spans="1:15" ht="24.75" customHeight="1" thickBot="1">
      <c r="A18" s="255" t="s">
        <v>1468</v>
      </c>
      <c r="B18" s="477">
        <f aca="true" t="shared" si="0" ref="B18:K18">SUM(B6:B17)</f>
        <v>15405.75</v>
      </c>
      <c r="C18" s="478">
        <f t="shared" si="0"/>
        <v>350</v>
      </c>
      <c r="D18" s="479">
        <f t="shared" si="0"/>
        <v>26848.604999999996</v>
      </c>
      <c r="E18" s="480">
        <f t="shared" si="0"/>
        <v>600</v>
      </c>
      <c r="F18" s="479">
        <f t="shared" si="0"/>
        <v>40327.670000000006</v>
      </c>
      <c r="G18" s="480">
        <f t="shared" si="0"/>
        <v>930</v>
      </c>
      <c r="H18" s="481">
        <f t="shared" si="0"/>
        <v>70602.525</v>
      </c>
      <c r="I18" s="480">
        <f t="shared" si="0"/>
        <v>1730</v>
      </c>
      <c r="J18" s="481">
        <f t="shared" si="0"/>
        <v>73400.62</v>
      </c>
      <c r="K18" s="480">
        <f t="shared" si="0"/>
        <v>1520</v>
      </c>
      <c r="L18" s="481">
        <f>SUM(L6:L17)</f>
        <v>102093.23000000001</v>
      </c>
      <c r="M18" s="480">
        <f>SUM(M6:M17)</f>
        <v>2190</v>
      </c>
      <c r="N18" s="481">
        <f>SUM(N6:N17)</f>
        <v>55556.07</v>
      </c>
      <c r="O18" s="482">
        <f>SUM(O6:O17)</f>
        <v>1220</v>
      </c>
    </row>
    <row r="19" ht="13.5" thickTop="1"/>
    <row r="20" ht="12.75">
      <c r="M20" s="1334"/>
    </row>
    <row r="21" spans="8:12" ht="12.75">
      <c r="H21" s="1202"/>
      <c r="J21" s="1202"/>
      <c r="L21" s="1202"/>
    </row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H43" sqref="H43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5"/>
      <c r="B1" s="1404" t="s">
        <v>1528</v>
      </c>
      <c r="C1" s="1404"/>
      <c r="D1" s="1404"/>
      <c r="E1" s="1404"/>
      <c r="F1" s="1404"/>
      <c r="G1" s="1404"/>
      <c r="H1" s="1404"/>
      <c r="I1" s="1404"/>
    </row>
    <row r="2" spans="1:9" ht="15" customHeight="1">
      <c r="A2" s="55"/>
      <c r="B2" s="1405" t="s">
        <v>208</v>
      </c>
      <c r="C2" s="1405"/>
      <c r="D2" s="1405"/>
      <c r="E2" s="1405"/>
      <c r="F2" s="1405"/>
      <c r="G2" s="1405"/>
      <c r="H2" s="1405"/>
      <c r="I2" s="1405"/>
    </row>
    <row r="3" spans="1:9" ht="15" customHeight="1">
      <c r="A3" s="55"/>
      <c r="B3" s="136"/>
      <c r="C3" s="136"/>
      <c r="D3" s="136"/>
      <c r="E3" s="499"/>
      <c r="F3" s="499"/>
      <c r="G3" s="499"/>
      <c r="H3" s="499"/>
      <c r="I3" s="55"/>
    </row>
    <row r="4" spans="1:9" ht="15" customHeight="1">
      <c r="A4" s="55"/>
      <c r="B4" s="15"/>
      <c r="C4" s="15"/>
      <c r="D4" s="15"/>
      <c r="E4" s="15"/>
      <c r="F4" s="15"/>
      <c r="G4" s="55"/>
      <c r="H4" s="55"/>
      <c r="I4" s="55"/>
    </row>
    <row r="5" spans="1:9" ht="15" customHeight="1" thickBot="1">
      <c r="A5" s="55"/>
      <c r="B5" s="1415" t="s">
        <v>755</v>
      </c>
      <c r="C5" s="1415"/>
      <c r="D5" s="1415"/>
      <c r="E5" s="1415"/>
      <c r="F5" s="1415"/>
      <c r="G5" s="1415"/>
      <c r="H5" s="1415"/>
      <c r="I5" s="1415"/>
    </row>
    <row r="6" spans="1:9" ht="16.5" customHeight="1" thickTop="1">
      <c r="A6" s="55"/>
      <c r="B6" s="483" t="s">
        <v>1625</v>
      </c>
      <c r="C6" s="484" t="s">
        <v>182</v>
      </c>
      <c r="D6" s="485" t="s">
        <v>942</v>
      </c>
      <c r="E6" s="485" t="s">
        <v>943</v>
      </c>
      <c r="F6" s="486" t="s">
        <v>1642</v>
      </c>
      <c r="G6" s="484" t="s">
        <v>638</v>
      </c>
      <c r="H6" s="484" t="s">
        <v>8</v>
      </c>
      <c r="I6" s="487" t="s">
        <v>1665</v>
      </c>
    </row>
    <row r="7" spans="1:9" ht="16.5" customHeight="1">
      <c r="A7" s="55"/>
      <c r="B7" s="252" t="s">
        <v>184</v>
      </c>
      <c r="C7" s="488">
        <v>585</v>
      </c>
      <c r="D7" s="388">
        <v>400</v>
      </c>
      <c r="E7" s="388">
        <v>0</v>
      </c>
      <c r="F7" s="444">
        <v>0</v>
      </c>
      <c r="G7" s="489">
        <v>18150</v>
      </c>
      <c r="H7" s="489">
        <v>0</v>
      </c>
      <c r="I7" s="490">
        <v>2950</v>
      </c>
    </row>
    <row r="8" spans="1:9" ht="16.5" customHeight="1">
      <c r="A8" s="55"/>
      <c r="B8" s="252" t="s">
        <v>185</v>
      </c>
      <c r="C8" s="488">
        <v>189</v>
      </c>
      <c r="D8" s="388">
        <v>550</v>
      </c>
      <c r="E8" s="388">
        <v>370</v>
      </c>
      <c r="F8" s="444">
        <v>4080</v>
      </c>
      <c r="G8" s="489">
        <v>3720</v>
      </c>
      <c r="H8" s="489">
        <v>350</v>
      </c>
      <c r="I8" s="1074">
        <v>0</v>
      </c>
    </row>
    <row r="9" spans="1:9" ht="16.5" customHeight="1">
      <c r="A9" s="55"/>
      <c r="B9" s="252" t="s">
        <v>186</v>
      </c>
      <c r="C9" s="488">
        <v>3367.28</v>
      </c>
      <c r="D9" s="388">
        <v>220</v>
      </c>
      <c r="E9" s="388">
        <v>1575</v>
      </c>
      <c r="F9" s="444">
        <v>9665</v>
      </c>
      <c r="G9" s="489">
        <v>11155</v>
      </c>
      <c r="H9" s="489">
        <v>3700</v>
      </c>
      <c r="I9" s="490">
        <v>17892.4</v>
      </c>
    </row>
    <row r="10" spans="1:9" ht="16.5" customHeight="1">
      <c r="A10" s="55"/>
      <c r="B10" s="252" t="s">
        <v>187</v>
      </c>
      <c r="C10" s="488">
        <v>15836.81</v>
      </c>
      <c r="D10" s="388">
        <v>0</v>
      </c>
      <c r="E10" s="388">
        <v>2101.5</v>
      </c>
      <c r="F10" s="444">
        <v>13135</v>
      </c>
      <c r="G10" s="489">
        <v>2500</v>
      </c>
      <c r="H10" s="489">
        <v>13234</v>
      </c>
      <c r="I10" s="490">
        <v>30968</v>
      </c>
    </row>
    <row r="11" spans="1:9" ht="16.5" customHeight="1">
      <c r="A11" s="55"/>
      <c r="B11" s="252" t="s">
        <v>188</v>
      </c>
      <c r="C11" s="488">
        <v>2362.5</v>
      </c>
      <c r="D11" s="388">
        <v>0</v>
      </c>
      <c r="E11" s="388">
        <v>1074.7</v>
      </c>
      <c r="F11" s="444">
        <v>9310</v>
      </c>
      <c r="G11" s="489">
        <v>0</v>
      </c>
      <c r="H11" s="489">
        <v>28178.9</v>
      </c>
      <c r="I11" s="490">
        <v>29865.26</v>
      </c>
    </row>
    <row r="12" spans="1:9" ht="16.5" customHeight="1">
      <c r="A12" s="55"/>
      <c r="B12" s="252" t="s">
        <v>189</v>
      </c>
      <c r="C12" s="488">
        <v>200</v>
      </c>
      <c r="D12" s="388">
        <v>753.5</v>
      </c>
      <c r="E12" s="391">
        <v>3070</v>
      </c>
      <c r="F12" s="444">
        <v>10780</v>
      </c>
      <c r="G12" s="489">
        <v>6010</v>
      </c>
      <c r="H12" s="489">
        <v>19784.4</v>
      </c>
      <c r="I12" s="490">
        <v>40038.26</v>
      </c>
    </row>
    <row r="13" spans="1:9" ht="16.5" customHeight="1">
      <c r="A13" s="55"/>
      <c r="B13" s="252" t="s">
        <v>190</v>
      </c>
      <c r="C13" s="488">
        <v>6224.804</v>
      </c>
      <c r="D13" s="388">
        <v>200</v>
      </c>
      <c r="E13" s="388">
        <v>0</v>
      </c>
      <c r="F13" s="444">
        <v>25532</v>
      </c>
      <c r="G13" s="489">
        <v>12260</v>
      </c>
      <c r="H13" s="489">
        <v>18527.19</v>
      </c>
      <c r="I13" s="490"/>
    </row>
    <row r="14" spans="1:9" ht="16.5" customHeight="1">
      <c r="A14" s="55"/>
      <c r="B14" s="252" t="s">
        <v>191</v>
      </c>
      <c r="C14" s="488">
        <v>11402</v>
      </c>
      <c r="D14" s="391">
        <v>160</v>
      </c>
      <c r="E14" s="391">
        <v>300</v>
      </c>
      <c r="F14" s="444">
        <v>0</v>
      </c>
      <c r="G14" s="489">
        <v>29437.5</v>
      </c>
      <c r="H14" s="489">
        <v>1394.29</v>
      </c>
      <c r="I14" s="490"/>
    </row>
    <row r="15" spans="1:9" ht="16.5" customHeight="1">
      <c r="A15" s="55"/>
      <c r="B15" s="252" t="s">
        <v>192</v>
      </c>
      <c r="C15" s="488">
        <v>4027.9</v>
      </c>
      <c r="D15" s="391">
        <v>950</v>
      </c>
      <c r="E15" s="391">
        <v>8630</v>
      </c>
      <c r="F15" s="444">
        <v>3850</v>
      </c>
      <c r="G15" s="489">
        <v>2150</v>
      </c>
      <c r="H15" s="489">
        <v>6617.5</v>
      </c>
      <c r="I15" s="490"/>
    </row>
    <row r="16" spans="1:9" ht="16.5" customHeight="1">
      <c r="A16" s="55"/>
      <c r="B16" s="252" t="s">
        <v>1463</v>
      </c>
      <c r="C16" s="488">
        <v>1040</v>
      </c>
      <c r="D16" s="391">
        <v>4800</v>
      </c>
      <c r="E16" s="391">
        <v>13821</v>
      </c>
      <c r="F16" s="444">
        <v>21250</v>
      </c>
      <c r="G16" s="489">
        <v>11220</v>
      </c>
      <c r="H16" s="489">
        <v>67.1</v>
      </c>
      <c r="I16" s="490"/>
    </row>
    <row r="17" spans="1:9" ht="16.5" customHeight="1">
      <c r="A17" s="55"/>
      <c r="B17" s="252" t="s">
        <v>1464</v>
      </c>
      <c r="C17" s="488">
        <v>600</v>
      </c>
      <c r="D17" s="388">
        <v>0</v>
      </c>
      <c r="E17" s="391">
        <v>350</v>
      </c>
      <c r="F17" s="444">
        <v>4500</v>
      </c>
      <c r="G17" s="489">
        <v>11180</v>
      </c>
      <c r="H17" s="489">
        <v>2.88</v>
      </c>
      <c r="I17" s="490"/>
    </row>
    <row r="18" spans="1:9" ht="16.5" customHeight="1">
      <c r="A18" s="55"/>
      <c r="B18" s="307" t="s">
        <v>1465</v>
      </c>
      <c r="C18" s="491">
        <v>3472.05</v>
      </c>
      <c r="D18" s="395">
        <v>1850</v>
      </c>
      <c r="E18" s="395">
        <v>15687</v>
      </c>
      <c r="F18" s="446">
        <v>1730</v>
      </c>
      <c r="G18" s="492">
        <v>0</v>
      </c>
      <c r="H18" s="492">
        <v>4080</v>
      </c>
      <c r="I18" s="493"/>
    </row>
    <row r="19" spans="1:9" ht="16.5" customHeight="1" thickBot="1">
      <c r="A19" s="63"/>
      <c r="B19" s="412" t="s">
        <v>1468</v>
      </c>
      <c r="C19" s="413">
        <v>49307.344000000005</v>
      </c>
      <c r="D19" s="413">
        <v>9883.5</v>
      </c>
      <c r="E19" s="416">
        <v>46979.2</v>
      </c>
      <c r="F19" s="494">
        <v>103832</v>
      </c>
      <c r="G19" s="495">
        <v>107782.5</v>
      </c>
      <c r="H19" s="495">
        <v>95936.26</v>
      </c>
      <c r="I19" s="496">
        <v>121713.92</v>
      </c>
    </row>
    <row r="20" spans="1:9" ht="13.5" thickTop="1">
      <c r="A20" s="57"/>
      <c r="B20" s="1141" t="s">
        <v>209</v>
      </c>
      <c r="C20" s="1143"/>
      <c r="D20" s="1143"/>
      <c r="E20" s="1143"/>
      <c r="F20" s="1143"/>
      <c r="G20" s="1143"/>
      <c r="H20" s="1143"/>
      <c r="I20" s="57"/>
    </row>
    <row r="21" spans="1:9" ht="12.75">
      <c r="A21" s="57"/>
      <c r="B21" s="1141" t="s">
        <v>1622</v>
      </c>
      <c r="C21" s="1143"/>
      <c r="D21" s="1143"/>
      <c r="E21" s="1143"/>
      <c r="F21" s="1143"/>
      <c r="G21" s="1143"/>
      <c r="H21" s="1143"/>
      <c r="I21" s="57"/>
    </row>
    <row r="22" spans="1:9" ht="15" customHeight="1">
      <c r="A22" s="57"/>
      <c r="B22" s="43"/>
      <c r="C22" s="57"/>
      <c r="D22" s="57"/>
      <c r="E22" s="57"/>
      <c r="F22" s="57"/>
      <c r="G22" s="57"/>
      <c r="H22" s="1335"/>
      <c r="I22" s="57"/>
    </row>
    <row r="23" spans="1:9" ht="15" customHeight="1">
      <c r="A23" s="57"/>
      <c r="B23" s="43"/>
      <c r="C23" s="57"/>
      <c r="D23" s="57"/>
      <c r="E23" s="57"/>
      <c r="F23" s="57"/>
      <c r="G23" s="57"/>
      <c r="H23" s="57"/>
      <c r="I23" s="57"/>
    </row>
    <row r="24" spans="1:9" ht="15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5" customHeight="1">
      <c r="A25" s="55"/>
      <c r="B25" s="1404" t="s">
        <v>1529</v>
      </c>
      <c r="C25" s="1404"/>
      <c r="D25" s="1404"/>
      <c r="E25" s="1404"/>
      <c r="F25" s="1404"/>
      <c r="G25" s="1404"/>
      <c r="H25" s="1404"/>
      <c r="I25" s="1404"/>
    </row>
    <row r="26" spans="1:9" ht="15" customHeight="1">
      <c r="A26" s="55"/>
      <c r="B26" s="1418" t="s">
        <v>210</v>
      </c>
      <c r="C26" s="1418"/>
      <c r="D26" s="1418"/>
      <c r="E26" s="1418"/>
      <c r="F26" s="1418"/>
      <c r="G26" s="1418"/>
      <c r="H26" s="1418"/>
      <c r="I26" s="1418"/>
    </row>
    <row r="27" spans="1:9" ht="15" customHeight="1" thickBot="1">
      <c r="A27" s="55"/>
      <c r="B27" s="1415" t="s">
        <v>755</v>
      </c>
      <c r="C27" s="1415"/>
      <c r="D27" s="1415"/>
      <c r="E27" s="1415"/>
      <c r="F27" s="1415"/>
      <c r="G27" s="1415"/>
      <c r="H27" s="1415"/>
      <c r="I27" s="1415"/>
    </row>
    <row r="28" spans="1:9" ht="16.5" customHeight="1" thickTop="1">
      <c r="A28" s="55"/>
      <c r="B28" s="420" t="s">
        <v>1625</v>
      </c>
      <c r="C28" s="421" t="s">
        <v>182</v>
      </c>
      <c r="D28" s="385" t="s">
        <v>942</v>
      </c>
      <c r="E28" s="385" t="s">
        <v>943</v>
      </c>
      <c r="F28" s="386" t="s">
        <v>1642</v>
      </c>
      <c r="G28" s="484" t="s">
        <v>638</v>
      </c>
      <c r="H28" s="484" t="s">
        <v>8</v>
      </c>
      <c r="I28" s="487" t="s">
        <v>1665</v>
      </c>
    </row>
    <row r="29" spans="1:9" ht="16.5" customHeight="1">
      <c r="A29" s="55"/>
      <c r="B29" s="252" t="s">
        <v>184</v>
      </c>
      <c r="C29" s="422">
        <v>4309</v>
      </c>
      <c r="D29" s="423">
        <v>20554.2</v>
      </c>
      <c r="E29" s="423">
        <v>13397</v>
      </c>
      <c r="F29" s="436">
        <v>35455</v>
      </c>
      <c r="G29" s="489">
        <v>22432</v>
      </c>
      <c r="H29" s="489">
        <v>9527</v>
      </c>
      <c r="I29" s="490">
        <v>26345.5</v>
      </c>
    </row>
    <row r="30" spans="1:9" ht="16.5" customHeight="1">
      <c r="A30" s="55"/>
      <c r="B30" s="252" t="s">
        <v>185</v>
      </c>
      <c r="C30" s="422">
        <v>13165</v>
      </c>
      <c r="D30" s="423">
        <v>24670.5</v>
      </c>
      <c r="E30" s="423">
        <v>18830</v>
      </c>
      <c r="F30" s="436">
        <v>31353</v>
      </c>
      <c r="G30" s="489">
        <v>21897</v>
      </c>
      <c r="H30" s="489">
        <v>29763</v>
      </c>
      <c r="I30" s="490">
        <v>22856</v>
      </c>
    </row>
    <row r="31" spans="1:9" ht="16.5" customHeight="1">
      <c r="A31" s="55"/>
      <c r="B31" s="252" t="s">
        <v>1775</v>
      </c>
      <c r="C31" s="422">
        <v>12145</v>
      </c>
      <c r="D31" s="423">
        <v>12021</v>
      </c>
      <c r="E31" s="423">
        <v>15855</v>
      </c>
      <c r="F31" s="436">
        <v>35062</v>
      </c>
      <c r="G31" s="489">
        <v>23934</v>
      </c>
      <c r="H31" s="489">
        <v>26239</v>
      </c>
      <c r="I31" s="490">
        <v>24944</v>
      </c>
    </row>
    <row r="32" spans="1:9" ht="16.5" customHeight="1">
      <c r="A32" s="55"/>
      <c r="B32" s="252" t="s">
        <v>187</v>
      </c>
      <c r="C32" s="422">
        <v>9056</v>
      </c>
      <c r="D32" s="423">
        <v>10369</v>
      </c>
      <c r="E32" s="423">
        <v>14880</v>
      </c>
      <c r="F32" s="436">
        <v>21472</v>
      </c>
      <c r="G32" s="489">
        <v>36880</v>
      </c>
      <c r="H32" s="489">
        <v>30559.5</v>
      </c>
      <c r="I32" s="490">
        <v>45845</v>
      </c>
    </row>
    <row r="33" spans="1:9" ht="16.5" customHeight="1">
      <c r="A33" s="55"/>
      <c r="B33" s="252" t="s">
        <v>188</v>
      </c>
      <c r="C33" s="422">
        <v>11018</v>
      </c>
      <c r="D33" s="423">
        <v>15533</v>
      </c>
      <c r="E33" s="423">
        <v>14180</v>
      </c>
      <c r="F33" s="436">
        <v>20418</v>
      </c>
      <c r="G33" s="489">
        <v>21661</v>
      </c>
      <c r="H33" s="489">
        <v>22845</v>
      </c>
      <c r="I33" s="490">
        <v>45152.9</v>
      </c>
    </row>
    <row r="34" spans="1:9" ht="16.5" customHeight="1">
      <c r="A34" s="55"/>
      <c r="B34" s="252" t="s">
        <v>189</v>
      </c>
      <c r="C34" s="422">
        <v>11030</v>
      </c>
      <c r="D34" s="423">
        <v>11255.5</v>
      </c>
      <c r="E34" s="438">
        <v>17395</v>
      </c>
      <c r="F34" s="436">
        <v>24379</v>
      </c>
      <c r="G34" s="489">
        <v>19955</v>
      </c>
      <c r="H34" s="489">
        <v>31964</v>
      </c>
      <c r="I34" s="490">
        <v>36533.4</v>
      </c>
    </row>
    <row r="35" spans="1:9" ht="16.5" customHeight="1">
      <c r="A35" s="55"/>
      <c r="B35" s="252" t="s">
        <v>190</v>
      </c>
      <c r="C35" s="422">
        <v>12710</v>
      </c>
      <c r="D35" s="438">
        <v>14541</v>
      </c>
      <c r="E35" s="438">
        <v>8962</v>
      </c>
      <c r="F35" s="436">
        <v>12236</v>
      </c>
      <c r="G35" s="489">
        <v>27293</v>
      </c>
      <c r="H35" s="489">
        <v>24596</v>
      </c>
      <c r="I35" s="490"/>
    </row>
    <row r="36" spans="1:9" ht="16.5" customHeight="1">
      <c r="A36" s="55"/>
      <c r="B36" s="252" t="s">
        <v>191</v>
      </c>
      <c r="C36" s="422">
        <v>9500</v>
      </c>
      <c r="D36" s="438">
        <v>20075</v>
      </c>
      <c r="E36" s="438">
        <v>7713</v>
      </c>
      <c r="F36" s="436">
        <v>10443</v>
      </c>
      <c r="G36" s="489">
        <v>18938.6</v>
      </c>
      <c r="H36" s="489">
        <v>13045</v>
      </c>
      <c r="I36" s="490"/>
    </row>
    <row r="37" spans="1:9" ht="16.5" customHeight="1">
      <c r="A37" s="55"/>
      <c r="B37" s="252" t="s">
        <v>192</v>
      </c>
      <c r="C37" s="422">
        <v>18162</v>
      </c>
      <c r="D37" s="438">
        <v>15654</v>
      </c>
      <c r="E37" s="438">
        <v>7295</v>
      </c>
      <c r="F37" s="436">
        <v>12583.9</v>
      </c>
      <c r="G37" s="489">
        <v>27518</v>
      </c>
      <c r="H37" s="489">
        <v>26999</v>
      </c>
      <c r="I37" s="490"/>
    </row>
    <row r="38" spans="1:9" ht="16.5" customHeight="1">
      <c r="A38" s="55"/>
      <c r="B38" s="252" t="s">
        <v>1463</v>
      </c>
      <c r="C38" s="422">
        <v>13050</v>
      </c>
      <c r="D38" s="438">
        <v>7970</v>
      </c>
      <c r="E38" s="438">
        <v>20300</v>
      </c>
      <c r="F38" s="436">
        <v>21570</v>
      </c>
      <c r="G38" s="489">
        <v>27686</v>
      </c>
      <c r="H38" s="489">
        <v>16177</v>
      </c>
      <c r="I38" s="490"/>
    </row>
    <row r="39" spans="1:9" ht="16.5" customHeight="1">
      <c r="A39" s="55"/>
      <c r="B39" s="252" t="s">
        <v>1464</v>
      </c>
      <c r="C39" s="422">
        <v>18334.25</v>
      </c>
      <c r="D39" s="438">
        <v>10245</v>
      </c>
      <c r="E39" s="438">
        <v>17397</v>
      </c>
      <c r="F39" s="436">
        <v>17413</v>
      </c>
      <c r="G39" s="489">
        <v>23702</v>
      </c>
      <c r="H39" s="489">
        <v>14110</v>
      </c>
      <c r="I39" s="490"/>
    </row>
    <row r="40" spans="1:9" ht="16.5" customHeight="1">
      <c r="A40" s="55"/>
      <c r="B40" s="307" t="s">
        <v>1465</v>
      </c>
      <c r="C40" s="428">
        <v>20358.5</v>
      </c>
      <c r="D40" s="429">
        <v>12862</v>
      </c>
      <c r="E40" s="429">
        <v>13980</v>
      </c>
      <c r="F40" s="394">
        <v>15934.2</v>
      </c>
      <c r="G40" s="492">
        <v>21522</v>
      </c>
      <c r="H40" s="492">
        <v>23022</v>
      </c>
      <c r="I40" s="493"/>
    </row>
    <row r="41" spans="1:9" ht="16.5" customHeight="1" thickBot="1">
      <c r="A41" s="55"/>
      <c r="B41" s="412" t="s">
        <v>1468</v>
      </c>
      <c r="C41" s="432">
        <f>SUM(C29:C40)</f>
        <v>152837.75</v>
      </c>
      <c r="D41" s="497">
        <f>SUM(D29:D40)</f>
        <v>175750.2</v>
      </c>
      <c r="E41" s="497">
        <f>SUM(E29:E40)</f>
        <v>170184</v>
      </c>
      <c r="F41" s="498">
        <f>SUM(F29:F40)</f>
        <v>258319.1</v>
      </c>
      <c r="G41" s="495">
        <v>293418.6</v>
      </c>
      <c r="H41" s="495">
        <f>+SUM(H29:H40)</f>
        <v>268846.5</v>
      </c>
      <c r="I41" s="496">
        <f>SUM(I29:I40)</f>
        <v>201676.8</v>
      </c>
    </row>
    <row r="42" spans="1:9" ht="15" customHeight="1" thickTop="1">
      <c r="A42" s="55"/>
      <c r="B42" s="55"/>
      <c r="C42" s="55"/>
      <c r="D42" s="55"/>
      <c r="E42" s="55"/>
      <c r="F42" s="55"/>
      <c r="G42" s="55"/>
      <c r="H42" s="55"/>
      <c r="I42" s="55"/>
    </row>
    <row r="43" ht="12.75">
      <c r="H43" s="1333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workbookViewId="0" topLeftCell="A66">
      <selection activeCell="N102" sqref="N102"/>
    </sheetView>
  </sheetViews>
  <sheetFormatPr defaultColWidth="9.140625" defaultRowHeight="12.75"/>
  <cols>
    <col min="1" max="1" width="3.140625" style="145" customWidth="1"/>
    <col min="2" max="2" width="4.421875" style="145" customWidth="1"/>
    <col min="3" max="3" width="31.28125" style="145" customWidth="1"/>
    <col min="4" max="4" width="7.57421875" style="145" customWidth="1"/>
    <col min="5" max="5" width="7.28125" style="145" customWidth="1"/>
    <col min="6" max="6" width="8.57421875" style="145" customWidth="1"/>
    <col min="7" max="7" width="8.7109375" style="145" hidden="1" customWidth="1"/>
    <col min="8" max="8" width="9.00390625" style="145" hidden="1" customWidth="1"/>
    <col min="9" max="9" width="8.7109375" style="145" hidden="1" customWidth="1"/>
    <col min="10" max="10" width="9.00390625" style="145" customWidth="1"/>
    <col min="11" max="11" width="8.7109375" style="145" hidden="1" customWidth="1"/>
    <col min="12" max="12" width="8.8515625" style="145" hidden="1" customWidth="1"/>
    <col min="13" max="13" width="9.421875" style="110" hidden="1" customWidth="1"/>
    <col min="14" max="14" width="9.140625" style="110" customWidth="1"/>
    <col min="15" max="15" width="9.28125" style="110" hidden="1" customWidth="1"/>
    <col min="16" max="16" width="0" style="110" hidden="1" customWidth="1"/>
    <col min="17" max="17" width="9.8515625" style="145" hidden="1" customWidth="1"/>
    <col min="18" max="18" width="10.00390625" style="145" hidden="1" customWidth="1"/>
    <col min="19" max="21" width="9.7109375" style="145" hidden="1" customWidth="1"/>
    <col min="22" max="22" width="9.7109375" style="145" customWidth="1"/>
    <col min="23" max="23" width="9.7109375" style="145" hidden="1" customWidth="1"/>
    <col min="24" max="26" width="10.140625" style="145" hidden="1" customWidth="1"/>
    <col min="27" max="27" width="11.57421875" style="145" hidden="1" customWidth="1"/>
    <col min="28" max="29" width="9.28125" style="145" hidden="1" customWidth="1"/>
    <col min="30" max="33" width="11.57421875" style="145" hidden="1" customWidth="1"/>
    <col min="34" max="34" width="10.00390625" style="193" customWidth="1"/>
    <col min="35" max="35" width="8.421875" style="145" hidden="1" customWidth="1"/>
    <col min="36" max="43" width="9.140625" style="145" hidden="1" customWidth="1"/>
    <col min="44" max="44" width="10.140625" style="145" hidden="1" customWidth="1"/>
    <col min="45" max="45" width="10.8515625" style="145" customWidth="1"/>
    <col min="46" max="46" width="11.140625" style="145" bestFit="1" customWidth="1"/>
    <col min="47" max="47" width="12.421875" style="145" customWidth="1"/>
    <col min="48" max="48" width="12.140625" style="145" customWidth="1"/>
    <col min="49" max="49" width="10.8515625" style="145" customWidth="1"/>
    <col min="50" max="50" width="9.140625" style="145" customWidth="1"/>
    <col min="51" max="51" width="11.00390625" style="145" customWidth="1"/>
    <col min="52" max="16384" width="9.140625" style="145" customWidth="1"/>
  </cols>
  <sheetData>
    <row r="1" spans="1:9" ht="12.75" customHeight="1" hidden="1">
      <c r="A1" s="1362" t="s">
        <v>1185</v>
      </c>
      <c r="B1" s="1362"/>
      <c r="C1" s="1362"/>
      <c r="D1" s="1362"/>
      <c r="E1" s="1362"/>
      <c r="F1" s="1362"/>
      <c r="G1" s="1362"/>
      <c r="H1" s="1362"/>
      <c r="I1" s="1362"/>
    </row>
    <row r="2" spans="1:9" ht="12.75" customHeight="1" hidden="1">
      <c r="A2" s="1362" t="s">
        <v>578</v>
      </c>
      <c r="B2" s="1362"/>
      <c r="C2" s="1362"/>
      <c r="D2" s="1362"/>
      <c r="E2" s="1362"/>
      <c r="F2" s="1362"/>
      <c r="G2" s="1362"/>
      <c r="H2" s="1362"/>
      <c r="I2" s="1362"/>
    </row>
    <row r="3" spans="1:9" ht="12.75" customHeight="1" hidden="1">
      <c r="A3" s="1362" t="s">
        <v>76</v>
      </c>
      <c r="B3" s="1362"/>
      <c r="C3" s="1362"/>
      <c r="D3" s="1362"/>
      <c r="E3" s="1362"/>
      <c r="F3" s="1362"/>
      <c r="G3" s="1362"/>
      <c r="H3" s="1362"/>
      <c r="I3" s="1362"/>
    </row>
    <row r="4" spans="1:16" ht="5.2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37"/>
      <c r="N4" s="137"/>
      <c r="O4" s="137"/>
      <c r="P4" s="137"/>
    </row>
    <row r="5" spans="1:9" ht="12.75" customHeight="1" hidden="1">
      <c r="A5" s="1362" t="s">
        <v>212</v>
      </c>
      <c r="B5" s="1362"/>
      <c r="C5" s="1362"/>
      <c r="D5" s="1362"/>
      <c r="E5" s="1362"/>
      <c r="F5" s="1362"/>
      <c r="G5" s="1362"/>
      <c r="H5" s="1362"/>
      <c r="I5" s="1362"/>
    </row>
    <row r="6" spans="1:9" ht="12.75" customHeight="1" hidden="1">
      <c r="A6" s="1362" t="s">
        <v>579</v>
      </c>
      <c r="B6" s="1362"/>
      <c r="C6" s="1362"/>
      <c r="D6" s="1362"/>
      <c r="E6" s="1362"/>
      <c r="F6" s="1362"/>
      <c r="G6" s="1362"/>
      <c r="H6" s="1362"/>
      <c r="I6" s="1362"/>
    </row>
    <row r="7" spans="1:16" ht="5.25" customHeight="1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3"/>
      <c r="N7" s="43"/>
      <c r="O7" s="43"/>
      <c r="P7" s="43"/>
    </row>
    <row r="8" spans="1:34" s="831" customFormat="1" ht="12.75" customHeight="1" hidden="1">
      <c r="A8" s="1428" t="s">
        <v>213</v>
      </c>
      <c r="B8" s="1429"/>
      <c r="C8" s="1430"/>
      <c r="D8" s="146">
        <v>2004</v>
      </c>
      <c r="E8" s="146">
        <v>2004</v>
      </c>
      <c r="F8" s="146">
        <v>2004</v>
      </c>
      <c r="G8" s="146">
        <v>2004</v>
      </c>
      <c r="H8" s="146">
        <v>2004</v>
      </c>
      <c r="I8" s="146">
        <v>2004</v>
      </c>
      <c r="J8" s="146">
        <v>2004</v>
      </c>
      <c r="K8" s="146">
        <v>2004</v>
      </c>
      <c r="L8" s="147">
        <v>2004</v>
      </c>
      <c r="M8" s="65">
        <v>2004</v>
      </c>
      <c r="N8" s="65">
        <v>2004</v>
      </c>
      <c r="O8" s="148">
        <v>2004</v>
      </c>
      <c r="P8" s="148">
        <v>2004</v>
      </c>
      <c r="AH8" s="193"/>
    </row>
    <row r="9" spans="1:34" s="831" customFormat="1" ht="12.75" customHeight="1" hidden="1">
      <c r="A9" s="1431" t="s">
        <v>580</v>
      </c>
      <c r="B9" s="1432"/>
      <c r="C9" s="1433"/>
      <c r="D9" s="140" t="s">
        <v>1465</v>
      </c>
      <c r="E9" s="140" t="s">
        <v>1465</v>
      </c>
      <c r="F9" s="140" t="s">
        <v>1465</v>
      </c>
      <c r="G9" s="140" t="s">
        <v>944</v>
      </c>
      <c r="H9" s="140" t="s">
        <v>581</v>
      </c>
      <c r="I9" s="140" t="s">
        <v>581</v>
      </c>
      <c r="J9" s="140" t="s">
        <v>581</v>
      </c>
      <c r="K9" s="140" t="s">
        <v>581</v>
      </c>
      <c r="L9" s="149" t="s">
        <v>581</v>
      </c>
      <c r="M9" s="66" t="s">
        <v>581</v>
      </c>
      <c r="N9" s="66" t="s">
        <v>581</v>
      </c>
      <c r="O9" s="150" t="s">
        <v>581</v>
      </c>
      <c r="P9" s="150" t="s">
        <v>581</v>
      </c>
      <c r="AH9" s="193"/>
    </row>
    <row r="10" spans="1:16" ht="12.75" hidden="1">
      <c r="A10" s="832" t="s">
        <v>582</v>
      </c>
      <c r="B10" s="833"/>
      <c r="C10" s="760"/>
      <c r="D10" s="131"/>
      <c r="E10" s="131"/>
      <c r="F10" s="131"/>
      <c r="G10" s="131"/>
      <c r="H10" s="131"/>
      <c r="I10" s="131"/>
      <c r="J10" s="131"/>
      <c r="K10" s="131"/>
      <c r="L10" s="152"/>
      <c r="M10" s="43"/>
      <c r="N10" s="43"/>
      <c r="O10" s="122"/>
      <c r="P10" s="122"/>
    </row>
    <row r="11" spans="1:16" ht="12.75" hidden="1">
      <c r="A11" s="834"/>
      <c r="B11" s="825" t="s">
        <v>586</v>
      </c>
      <c r="C11" s="122"/>
      <c r="D11" s="153">
        <v>1.820083870967742</v>
      </c>
      <c r="E11" s="153">
        <v>1.820083870967742</v>
      </c>
      <c r="F11" s="153">
        <v>1.820083870967742</v>
      </c>
      <c r="G11" s="153">
        <v>0</v>
      </c>
      <c r="H11" s="153">
        <v>0.3454</v>
      </c>
      <c r="I11" s="153">
        <v>0.3454</v>
      </c>
      <c r="J11" s="153">
        <v>0.3454</v>
      </c>
      <c r="K11" s="153">
        <v>0.3454</v>
      </c>
      <c r="L11" s="154">
        <v>0.3454</v>
      </c>
      <c r="M11" s="32">
        <v>0.3454</v>
      </c>
      <c r="N11" s="32">
        <v>0.3454</v>
      </c>
      <c r="O11" s="155">
        <v>0.3454</v>
      </c>
      <c r="P11" s="155">
        <v>0.3454</v>
      </c>
    </row>
    <row r="12" spans="1:16" ht="12.75" hidden="1">
      <c r="A12" s="152"/>
      <c r="B12" s="825" t="s">
        <v>587</v>
      </c>
      <c r="C12" s="122"/>
      <c r="D12" s="153">
        <v>1.4706548192771083</v>
      </c>
      <c r="E12" s="153">
        <v>1.4706548192771083</v>
      </c>
      <c r="F12" s="153">
        <v>1.4706548192771083</v>
      </c>
      <c r="G12" s="153">
        <v>0.6176727272727273</v>
      </c>
      <c r="H12" s="153">
        <v>0.629863076923077</v>
      </c>
      <c r="I12" s="153">
        <v>0.629863076923077</v>
      </c>
      <c r="J12" s="153">
        <v>0.629863076923077</v>
      </c>
      <c r="K12" s="153">
        <v>0.629863076923077</v>
      </c>
      <c r="L12" s="154">
        <v>0.629863076923077</v>
      </c>
      <c r="M12" s="32">
        <v>0.629863076923077</v>
      </c>
      <c r="N12" s="32">
        <v>0.629863076923077</v>
      </c>
      <c r="O12" s="155">
        <v>0.629863076923077</v>
      </c>
      <c r="P12" s="155">
        <v>0.629863076923077</v>
      </c>
    </row>
    <row r="13" spans="1:16" ht="12.75" hidden="1">
      <c r="A13" s="152"/>
      <c r="B13" s="825" t="s">
        <v>588</v>
      </c>
      <c r="C13" s="122"/>
      <c r="D13" s="156">
        <v>0</v>
      </c>
      <c r="E13" s="156">
        <v>0</v>
      </c>
      <c r="F13" s="156">
        <v>0</v>
      </c>
      <c r="G13" s="156">
        <v>0</v>
      </c>
      <c r="H13" s="153">
        <v>1</v>
      </c>
      <c r="I13" s="153">
        <v>1</v>
      </c>
      <c r="J13" s="153">
        <v>1</v>
      </c>
      <c r="K13" s="153">
        <v>1</v>
      </c>
      <c r="L13" s="154">
        <v>1</v>
      </c>
      <c r="M13" s="32">
        <v>1</v>
      </c>
      <c r="N13" s="32">
        <v>1</v>
      </c>
      <c r="O13" s="155">
        <v>1</v>
      </c>
      <c r="P13" s="155">
        <v>1</v>
      </c>
    </row>
    <row r="14" spans="1:16" ht="12.75" hidden="1">
      <c r="A14" s="152"/>
      <c r="B14" s="825" t="s">
        <v>589</v>
      </c>
      <c r="C14" s="122"/>
      <c r="D14" s="153">
        <v>3.8123749843660346</v>
      </c>
      <c r="E14" s="153">
        <v>3.8123749843660346</v>
      </c>
      <c r="F14" s="153">
        <v>3.8123749843660346</v>
      </c>
      <c r="G14" s="153" t="s">
        <v>1756</v>
      </c>
      <c r="H14" s="153" t="s">
        <v>1756</v>
      </c>
      <c r="I14" s="153" t="s">
        <v>1756</v>
      </c>
      <c r="J14" s="153" t="s">
        <v>1756</v>
      </c>
      <c r="K14" s="153" t="s">
        <v>1756</v>
      </c>
      <c r="L14" s="154" t="s">
        <v>1756</v>
      </c>
      <c r="M14" s="32" t="s">
        <v>1756</v>
      </c>
      <c r="N14" s="32" t="s">
        <v>1756</v>
      </c>
      <c r="O14" s="155" t="s">
        <v>1756</v>
      </c>
      <c r="P14" s="155" t="s">
        <v>1756</v>
      </c>
    </row>
    <row r="15" spans="1:16" ht="12.75" hidden="1">
      <c r="A15" s="152"/>
      <c r="B15" s="43" t="s">
        <v>590</v>
      </c>
      <c r="C15" s="122"/>
      <c r="D15" s="157" t="s">
        <v>215</v>
      </c>
      <c r="E15" s="157" t="s">
        <v>215</v>
      </c>
      <c r="F15" s="157" t="s">
        <v>215</v>
      </c>
      <c r="G15" s="157" t="s">
        <v>215</v>
      </c>
      <c r="H15" s="157" t="s">
        <v>215</v>
      </c>
      <c r="I15" s="157" t="s">
        <v>215</v>
      </c>
      <c r="J15" s="157" t="s">
        <v>215</v>
      </c>
      <c r="K15" s="157" t="s">
        <v>215</v>
      </c>
      <c r="L15" s="67" t="s">
        <v>215</v>
      </c>
      <c r="M15" s="68" t="s">
        <v>215</v>
      </c>
      <c r="N15" s="68" t="s">
        <v>215</v>
      </c>
      <c r="O15" s="158" t="s">
        <v>215</v>
      </c>
      <c r="P15" s="158" t="s">
        <v>215</v>
      </c>
    </row>
    <row r="16" spans="1:16" ht="12.75" hidden="1">
      <c r="A16" s="152"/>
      <c r="B16" s="43" t="s">
        <v>216</v>
      </c>
      <c r="C16" s="122"/>
      <c r="D16" s="157" t="s">
        <v>217</v>
      </c>
      <c r="E16" s="157" t="s">
        <v>217</v>
      </c>
      <c r="F16" s="157" t="s">
        <v>217</v>
      </c>
      <c r="G16" s="157" t="s">
        <v>217</v>
      </c>
      <c r="H16" s="157" t="s">
        <v>217</v>
      </c>
      <c r="I16" s="157" t="s">
        <v>217</v>
      </c>
      <c r="J16" s="157" t="s">
        <v>217</v>
      </c>
      <c r="K16" s="157" t="s">
        <v>217</v>
      </c>
      <c r="L16" s="67" t="s">
        <v>217</v>
      </c>
      <c r="M16" s="68" t="s">
        <v>217</v>
      </c>
      <c r="N16" s="68" t="s">
        <v>217</v>
      </c>
      <c r="O16" s="158" t="s">
        <v>217</v>
      </c>
      <c r="P16" s="158" t="s">
        <v>217</v>
      </c>
    </row>
    <row r="17" spans="1:16" ht="7.5" customHeight="1" hidden="1">
      <c r="A17" s="835"/>
      <c r="B17" s="124"/>
      <c r="C17" s="123"/>
      <c r="D17" s="157"/>
      <c r="E17" s="157"/>
      <c r="F17" s="157"/>
      <c r="G17" s="157"/>
      <c r="H17" s="157"/>
      <c r="I17" s="157"/>
      <c r="J17" s="157"/>
      <c r="K17" s="157"/>
      <c r="L17" s="67"/>
      <c r="M17" s="68"/>
      <c r="N17" s="68"/>
      <c r="O17" s="158"/>
      <c r="P17" s="158"/>
    </row>
    <row r="18" spans="1:16" ht="12.75" hidden="1">
      <c r="A18" s="834" t="s">
        <v>598</v>
      </c>
      <c r="B18" s="43"/>
      <c r="C18" s="122"/>
      <c r="D18" s="146"/>
      <c r="E18" s="146"/>
      <c r="F18" s="146"/>
      <c r="G18" s="146"/>
      <c r="H18" s="146"/>
      <c r="I18" s="146"/>
      <c r="J18" s="146"/>
      <c r="K18" s="146"/>
      <c r="L18" s="147"/>
      <c r="M18" s="65"/>
      <c r="N18" s="65"/>
      <c r="O18" s="148"/>
      <c r="P18" s="148"/>
    </row>
    <row r="19" spans="1:16" ht="12.75" hidden="1">
      <c r="A19" s="834"/>
      <c r="B19" s="43" t="s">
        <v>218</v>
      </c>
      <c r="C19" s="122"/>
      <c r="D19" s="142">
        <v>6</v>
      </c>
      <c r="E19" s="142">
        <v>6</v>
      </c>
      <c r="F19" s="142">
        <v>6</v>
      </c>
      <c r="G19" s="142">
        <v>5</v>
      </c>
      <c r="H19" s="142">
        <v>5</v>
      </c>
      <c r="I19" s="142">
        <v>5</v>
      </c>
      <c r="J19" s="142">
        <v>5</v>
      </c>
      <c r="K19" s="142">
        <v>5</v>
      </c>
      <c r="L19" s="160">
        <v>5</v>
      </c>
      <c r="M19" s="69">
        <v>5</v>
      </c>
      <c r="N19" s="69">
        <v>5</v>
      </c>
      <c r="O19" s="161">
        <v>5</v>
      </c>
      <c r="P19" s="161">
        <v>5</v>
      </c>
    </row>
    <row r="20" spans="1:16" ht="12.75" hidden="1">
      <c r="A20" s="152"/>
      <c r="B20" s="43" t="s">
        <v>600</v>
      </c>
      <c r="C20" s="122"/>
      <c r="D20" s="140" t="s">
        <v>601</v>
      </c>
      <c r="E20" s="140" t="s">
        <v>601</v>
      </c>
      <c r="F20" s="140" t="s">
        <v>601</v>
      </c>
      <c r="G20" s="140" t="s">
        <v>601</v>
      </c>
      <c r="H20" s="140" t="s">
        <v>601</v>
      </c>
      <c r="I20" s="140" t="s">
        <v>601</v>
      </c>
      <c r="J20" s="140" t="s">
        <v>601</v>
      </c>
      <c r="K20" s="140" t="s">
        <v>601</v>
      </c>
      <c r="L20" s="149" t="s">
        <v>601</v>
      </c>
      <c r="M20" s="66" t="s">
        <v>601</v>
      </c>
      <c r="N20" s="66" t="s">
        <v>601</v>
      </c>
      <c r="O20" s="150" t="s">
        <v>601</v>
      </c>
      <c r="P20" s="150" t="s">
        <v>601</v>
      </c>
    </row>
    <row r="21" spans="1:16" ht="12.75" hidden="1">
      <c r="A21" s="152"/>
      <c r="B21" s="825" t="s">
        <v>219</v>
      </c>
      <c r="C21" s="122"/>
      <c r="D21" s="157"/>
      <c r="E21" s="157"/>
      <c r="F21" s="157"/>
      <c r="G21" s="157"/>
      <c r="H21" s="157"/>
      <c r="I21" s="157"/>
      <c r="J21" s="157"/>
      <c r="K21" s="157"/>
      <c r="L21" s="67"/>
      <c r="M21" s="68"/>
      <c r="N21" s="68"/>
      <c r="O21" s="158"/>
      <c r="P21" s="158"/>
    </row>
    <row r="22" spans="1:16" ht="12.75" hidden="1">
      <c r="A22" s="836" t="s">
        <v>602</v>
      </c>
      <c r="B22" s="837"/>
      <c r="C22" s="838"/>
      <c r="D22" s="162">
        <v>0.711</v>
      </c>
      <c r="E22" s="162">
        <v>0.711</v>
      </c>
      <c r="F22" s="162">
        <v>0.711</v>
      </c>
      <c r="G22" s="162">
        <v>1.016</v>
      </c>
      <c r="H22" s="162">
        <v>0.387</v>
      </c>
      <c r="I22" s="162">
        <v>0.387</v>
      </c>
      <c r="J22" s="162">
        <v>0.387</v>
      </c>
      <c r="K22" s="162">
        <v>0.387</v>
      </c>
      <c r="L22" s="163">
        <v>0.387</v>
      </c>
      <c r="M22" s="164">
        <v>0.387</v>
      </c>
      <c r="N22" s="164">
        <v>0.387</v>
      </c>
      <c r="O22" s="165">
        <v>0.387</v>
      </c>
      <c r="P22" s="165">
        <v>0.387</v>
      </c>
    </row>
    <row r="23" spans="1:16" ht="12.75" hidden="1">
      <c r="A23" s="834" t="s">
        <v>221</v>
      </c>
      <c r="B23" s="43"/>
      <c r="C23" s="122"/>
      <c r="D23" s="157"/>
      <c r="E23" s="157"/>
      <c r="F23" s="157"/>
      <c r="G23" s="157"/>
      <c r="H23" s="157"/>
      <c r="I23" s="157"/>
      <c r="J23" s="157"/>
      <c r="K23" s="157"/>
      <c r="L23" s="67"/>
      <c r="M23" s="68"/>
      <c r="N23" s="68"/>
      <c r="O23" s="158"/>
      <c r="P23" s="158"/>
    </row>
    <row r="24" spans="1:16" ht="12.75" hidden="1">
      <c r="A24" s="152"/>
      <c r="B24" s="839" t="s">
        <v>222</v>
      </c>
      <c r="C24" s="122"/>
      <c r="D24" s="157"/>
      <c r="E24" s="157"/>
      <c r="F24" s="157"/>
      <c r="G24" s="157"/>
      <c r="H24" s="157"/>
      <c r="I24" s="157"/>
      <c r="J24" s="157"/>
      <c r="K24" s="157"/>
      <c r="L24" s="67"/>
      <c r="M24" s="68"/>
      <c r="N24" s="68"/>
      <c r="O24" s="158"/>
      <c r="P24" s="158"/>
    </row>
    <row r="25" spans="1:16" ht="12.75" hidden="1">
      <c r="A25" s="152"/>
      <c r="B25" s="43" t="s">
        <v>223</v>
      </c>
      <c r="C25" s="122"/>
      <c r="D25" s="157" t="s">
        <v>224</v>
      </c>
      <c r="E25" s="157" t="s">
        <v>224</v>
      </c>
      <c r="F25" s="157" t="s">
        <v>224</v>
      </c>
      <c r="G25" s="157" t="s">
        <v>225</v>
      </c>
      <c r="H25" s="157" t="s">
        <v>225</v>
      </c>
      <c r="I25" s="157" t="s">
        <v>225</v>
      </c>
      <c r="J25" s="157" t="s">
        <v>225</v>
      </c>
      <c r="K25" s="157" t="s">
        <v>225</v>
      </c>
      <c r="L25" s="67" t="s">
        <v>225</v>
      </c>
      <c r="M25" s="68" t="s">
        <v>225</v>
      </c>
      <c r="N25" s="68" t="s">
        <v>225</v>
      </c>
      <c r="O25" s="158" t="s">
        <v>225</v>
      </c>
      <c r="P25" s="158" t="s">
        <v>225</v>
      </c>
    </row>
    <row r="26" spans="1:16" ht="12.75" hidden="1">
      <c r="A26" s="152"/>
      <c r="B26" s="43" t="s">
        <v>226</v>
      </c>
      <c r="C26" s="122"/>
      <c r="D26" s="157"/>
      <c r="E26" s="157"/>
      <c r="F26" s="157"/>
      <c r="G26" s="157"/>
      <c r="H26" s="157"/>
      <c r="I26" s="157"/>
      <c r="J26" s="157"/>
      <c r="K26" s="157"/>
      <c r="L26" s="67"/>
      <c r="M26" s="68"/>
      <c r="N26" s="68"/>
      <c r="O26" s="158"/>
      <c r="P26" s="158"/>
    </row>
    <row r="27" spans="1:16" ht="12.75" hidden="1">
      <c r="A27" s="152"/>
      <c r="B27" s="43"/>
      <c r="C27" s="122" t="s">
        <v>227</v>
      </c>
      <c r="D27" s="157" t="s">
        <v>228</v>
      </c>
      <c r="E27" s="157" t="s">
        <v>228</v>
      </c>
      <c r="F27" s="157" t="s">
        <v>228</v>
      </c>
      <c r="G27" s="157" t="s">
        <v>229</v>
      </c>
      <c r="H27" s="157" t="s">
        <v>229</v>
      </c>
      <c r="I27" s="157" t="s">
        <v>229</v>
      </c>
      <c r="J27" s="157" t="s">
        <v>229</v>
      </c>
      <c r="K27" s="157" t="s">
        <v>229</v>
      </c>
      <c r="L27" s="67" t="s">
        <v>229</v>
      </c>
      <c r="M27" s="68" t="s">
        <v>229</v>
      </c>
      <c r="N27" s="68" t="s">
        <v>229</v>
      </c>
      <c r="O27" s="158" t="s">
        <v>229</v>
      </c>
      <c r="P27" s="158" t="s">
        <v>229</v>
      </c>
    </row>
    <row r="28" spans="1:16" ht="12.75" hidden="1">
      <c r="A28" s="152"/>
      <c r="B28" s="43"/>
      <c r="C28" s="122" t="s">
        <v>230</v>
      </c>
      <c r="D28" s="157" t="s">
        <v>231</v>
      </c>
      <c r="E28" s="157" t="s">
        <v>231</v>
      </c>
      <c r="F28" s="157" t="s">
        <v>231</v>
      </c>
      <c r="G28" s="157" t="s">
        <v>232</v>
      </c>
      <c r="H28" s="157" t="s">
        <v>232</v>
      </c>
      <c r="I28" s="157" t="s">
        <v>232</v>
      </c>
      <c r="J28" s="157" t="s">
        <v>232</v>
      </c>
      <c r="K28" s="157" t="s">
        <v>232</v>
      </c>
      <c r="L28" s="67" t="s">
        <v>232</v>
      </c>
      <c r="M28" s="68" t="s">
        <v>232</v>
      </c>
      <c r="N28" s="68" t="s">
        <v>232</v>
      </c>
      <c r="O28" s="158" t="s">
        <v>232</v>
      </c>
      <c r="P28" s="158" t="s">
        <v>232</v>
      </c>
    </row>
    <row r="29" spans="1:16" ht="12.75" hidden="1">
      <c r="A29" s="152"/>
      <c r="B29" s="43"/>
      <c r="C29" s="122" t="s">
        <v>233</v>
      </c>
      <c r="D29" s="157" t="s">
        <v>225</v>
      </c>
      <c r="E29" s="157" t="s">
        <v>225</v>
      </c>
      <c r="F29" s="157" t="s">
        <v>225</v>
      </c>
      <c r="G29" s="157" t="s">
        <v>234</v>
      </c>
      <c r="H29" s="157" t="s">
        <v>234</v>
      </c>
      <c r="I29" s="157" t="s">
        <v>234</v>
      </c>
      <c r="J29" s="157" t="s">
        <v>234</v>
      </c>
      <c r="K29" s="157" t="s">
        <v>234</v>
      </c>
      <c r="L29" s="67" t="s">
        <v>234</v>
      </c>
      <c r="M29" s="68" t="s">
        <v>234</v>
      </c>
      <c r="N29" s="68" t="s">
        <v>234</v>
      </c>
      <c r="O29" s="158" t="s">
        <v>234</v>
      </c>
      <c r="P29" s="158" t="s">
        <v>234</v>
      </c>
    </row>
    <row r="30" spans="1:16" ht="12.75" hidden="1">
      <c r="A30" s="152"/>
      <c r="B30" s="43"/>
      <c r="C30" s="122" t="s">
        <v>235</v>
      </c>
      <c r="D30" s="157" t="s">
        <v>236</v>
      </c>
      <c r="E30" s="157" t="s">
        <v>236</v>
      </c>
      <c r="F30" s="157" t="s">
        <v>236</v>
      </c>
      <c r="G30" s="157" t="s">
        <v>603</v>
      </c>
      <c r="H30" s="157" t="s">
        <v>237</v>
      </c>
      <c r="I30" s="157" t="s">
        <v>237</v>
      </c>
      <c r="J30" s="157" t="s">
        <v>237</v>
      </c>
      <c r="K30" s="157" t="s">
        <v>237</v>
      </c>
      <c r="L30" s="67" t="s">
        <v>237</v>
      </c>
      <c r="M30" s="68" t="s">
        <v>237</v>
      </c>
      <c r="N30" s="68" t="s">
        <v>237</v>
      </c>
      <c r="O30" s="158" t="s">
        <v>237</v>
      </c>
      <c r="P30" s="158" t="s">
        <v>237</v>
      </c>
    </row>
    <row r="31" spans="1:16" ht="12.75" hidden="1">
      <c r="A31" s="152"/>
      <c r="B31" s="43"/>
      <c r="C31" s="122" t="s">
        <v>238</v>
      </c>
      <c r="D31" s="157" t="s">
        <v>604</v>
      </c>
      <c r="E31" s="157" t="s">
        <v>604</v>
      </c>
      <c r="F31" s="157" t="s">
        <v>604</v>
      </c>
      <c r="G31" s="157" t="s">
        <v>605</v>
      </c>
      <c r="H31" s="157" t="s">
        <v>606</v>
      </c>
      <c r="I31" s="157" t="s">
        <v>606</v>
      </c>
      <c r="J31" s="157" t="s">
        <v>606</v>
      </c>
      <c r="K31" s="157" t="s">
        <v>606</v>
      </c>
      <c r="L31" s="67" t="s">
        <v>606</v>
      </c>
      <c r="M31" s="68" t="s">
        <v>606</v>
      </c>
      <c r="N31" s="68" t="s">
        <v>606</v>
      </c>
      <c r="O31" s="158" t="s">
        <v>606</v>
      </c>
      <c r="P31" s="158" t="s">
        <v>606</v>
      </c>
    </row>
    <row r="32" spans="1:16" ht="7.5" customHeight="1" hidden="1">
      <c r="A32" s="152"/>
      <c r="B32" s="43"/>
      <c r="C32" s="122"/>
      <c r="D32" s="157"/>
      <c r="E32" s="157"/>
      <c r="F32" s="157"/>
      <c r="G32" s="157"/>
      <c r="H32" s="157"/>
      <c r="I32" s="157"/>
      <c r="J32" s="157"/>
      <c r="K32" s="157"/>
      <c r="L32" s="67"/>
      <c r="M32" s="68"/>
      <c r="N32" s="68"/>
      <c r="O32" s="158"/>
      <c r="P32" s="158"/>
    </row>
    <row r="33" spans="1:16" ht="12.75" hidden="1">
      <c r="A33" s="152"/>
      <c r="B33" s="839" t="s">
        <v>239</v>
      </c>
      <c r="C33" s="122"/>
      <c r="D33" s="157"/>
      <c r="E33" s="157"/>
      <c r="F33" s="157"/>
      <c r="G33" s="157"/>
      <c r="H33" s="157"/>
      <c r="I33" s="157"/>
      <c r="J33" s="157"/>
      <c r="K33" s="157"/>
      <c r="L33" s="67"/>
      <c r="M33" s="68"/>
      <c r="N33" s="68"/>
      <c r="O33" s="158"/>
      <c r="P33" s="158"/>
    </row>
    <row r="34" spans="1:16" ht="12.75" hidden="1">
      <c r="A34" s="152"/>
      <c r="B34" s="43" t="s">
        <v>240</v>
      </c>
      <c r="C34" s="122"/>
      <c r="D34" s="157" t="s">
        <v>241</v>
      </c>
      <c r="E34" s="157" t="s">
        <v>241</v>
      </c>
      <c r="F34" s="157" t="s">
        <v>241</v>
      </c>
      <c r="G34" s="157" t="s">
        <v>241</v>
      </c>
      <c r="H34" s="157" t="s">
        <v>241</v>
      </c>
      <c r="I34" s="157" t="s">
        <v>241</v>
      </c>
      <c r="J34" s="157" t="s">
        <v>241</v>
      </c>
      <c r="K34" s="157" t="s">
        <v>241</v>
      </c>
      <c r="L34" s="67" t="s">
        <v>241</v>
      </c>
      <c r="M34" s="68" t="s">
        <v>241</v>
      </c>
      <c r="N34" s="68" t="s">
        <v>241</v>
      </c>
      <c r="O34" s="158" t="s">
        <v>241</v>
      </c>
      <c r="P34" s="158" t="s">
        <v>241</v>
      </c>
    </row>
    <row r="35" spans="1:16" ht="12.75" hidden="1">
      <c r="A35" s="152"/>
      <c r="B35" s="825" t="s">
        <v>242</v>
      </c>
      <c r="C35" s="122"/>
      <c r="D35" s="157" t="s">
        <v>243</v>
      </c>
      <c r="E35" s="157" t="s">
        <v>243</v>
      </c>
      <c r="F35" s="157" t="s">
        <v>243</v>
      </c>
      <c r="G35" s="157" t="s">
        <v>244</v>
      </c>
      <c r="H35" s="157" t="s">
        <v>244</v>
      </c>
      <c r="I35" s="157" t="s">
        <v>244</v>
      </c>
      <c r="J35" s="157" t="s">
        <v>244</v>
      </c>
      <c r="K35" s="157" t="s">
        <v>244</v>
      </c>
      <c r="L35" s="67" t="s">
        <v>244</v>
      </c>
      <c r="M35" s="68" t="s">
        <v>244</v>
      </c>
      <c r="N35" s="68" t="s">
        <v>244</v>
      </c>
      <c r="O35" s="158" t="s">
        <v>244</v>
      </c>
      <c r="P35" s="158" t="s">
        <v>244</v>
      </c>
    </row>
    <row r="36" spans="1:16" ht="12.75" hidden="1">
      <c r="A36" s="152"/>
      <c r="B36" s="825" t="s">
        <v>245</v>
      </c>
      <c r="C36" s="122"/>
      <c r="D36" s="157" t="s">
        <v>246</v>
      </c>
      <c r="E36" s="157" t="s">
        <v>246</v>
      </c>
      <c r="F36" s="157" t="s">
        <v>246</v>
      </c>
      <c r="G36" s="157" t="s">
        <v>607</v>
      </c>
      <c r="H36" s="157" t="s">
        <v>607</v>
      </c>
      <c r="I36" s="157" t="s">
        <v>607</v>
      </c>
      <c r="J36" s="157" t="s">
        <v>607</v>
      </c>
      <c r="K36" s="157" t="s">
        <v>607</v>
      </c>
      <c r="L36" s="67" t="s">
        <v>607</v>
      </c>
      <c r="M36" s="68" t="s">
        <v>607</v>
      </c>
      <c r="N36" s="68" t="s">
        <v>607</v>
      </c>
      <c r="O36" s="158" t="s">
        <v>607</v>
      </c>
      <c r="P36" s="158" t="s">
        <v>607</v>
      </c>
    </row>
    <row r="37" spans="1:16" ht="12.75" hidden="1">
      <c r="A37" s="152"/>
      <c r="B37" s="825" t="s">
        <v>247</v>
      </c>
      <c r="C37" s="122"/>
      <c r="D37" s="157" t="s">
        <v>248</v>
      </c>
      <c r="E37" s="157" t="s">
        <v>248</v>
      </c>
      <c r="F37" s="157" t="s">
        <v>248</v>
      </c>
      <c r="G37" s="157" t="s">
        <v>608</v>
      </c>
      <c r="H37" s="157" t="s">
        <v>608</v>
      </c>
      <c r="I37" s="157" t="s">
        <v>608</v>
      </c>
      <c r="J37" s="157" t="s">
        <v>608</v>
      </c>
      <c r="K37" s="157" t="s">
        <v>608</v>
      </c>
      <c r="L37" s="67" t="s">
        <v>608</v>
      </c>
      <c r="M37" s="68" t="s">
        <v>608</v>
      </c>
      <c r="N37" s="68" t="s">
        <v>608</v>
      </c>
      <c r="O37" s="158" t="s">
        <v>608</v>
      </c>
      <c r="P37" s="158" t="s">
        <v>608</v>
      </c>
    </row>
    <row r="38" spans="1:16" ht="12.75" hidden="1">
      <c r="A38" s="152"/>
      <c r="B38" s="825" t="s">
        <v>249</v>
      </c>
      <c r="C38" s="122"/>
      <c r="D38" s="157" t="s">
        <v>250</v>
      </c>
      <c r="E38" s="157" t="s">
        <v>250</v>
      </c>
      <c r="F38" s="157" t="s">
        <v>250</v>
      </c>
      <c r="G38" s="157" t="s">
        <v>609</v>
      </c>
      <c r="H38" s="157" t="s">
        <v>610</v>
      </c>
      <c r="I38" s="157" t="s">
        <v>610</v>
      </c>
      <c r="J38" s="157" t="s">
        <v>610</v>
      </c>
      <c r="K38" s="157" t="s">
        <v>610</v>
      </c>
      <c r="L38" s="67" t="s">
        <v>610</v>
      </c>
      <c r="M38" s="68" t="s">
        <v>610</v>
      </c>
      <c r="N38" s="68" t="s">
        <v>610</v>
      </c>
      <c r="O38" s="158" t="s">
        <v>610</v>
      </c>
      <c r="P38" s="158" t="s">
        <v>610</v>
      </c>
    </row>
    <row r="39" spans="1:16" ht="7.5" customHeight="1" hidden="1">
      <c r="A39" s="835"/>
      <c r="B39" s="840"/>
      <c r="C39" s="123"/>
      <c r="D39" s="157"/>
      <c r="E39" s="157"/>
      <c r="F39" s="157"/>
      <c r="G39" s="157"/>
      <c r="H39" s="157"/>
      <c r="I39" s="157"/>
      <c r="J39" s="157"/>
      <c r="K39" s="157"/>
      <c r="L39" s="67"/>
      <c r="M39" s="68"/>
      <c r="N39" s="68"/>
      <c r="O39" s="158"/>
      <c r="P39" s="158"/>
    </row>
    <row r="40" spans="1:34" s="844" customFormat="1" ht="12.75" hidden="1">
      <c r="A40" s="841"/>
      <c r="B40" s="842" t="s">
        <v>251</v>
      </c>
      <c r="C40" s="843"/>
      <c r="D40" s="130">
        <v>4</v>
      </c>
      <c r="E40" s="130">
        <v>4</v>
      </c>
      <c r="F40" s="130">
        <v>4</v>
      </c>
      <c r="G40" s="130"/>
      <c r="H40" s="130"/>
      <c r="I40" s="130"/>
      <c r="J40" s="130"/>
      <c r="K40" s="130"/>
      <c r="L40" s="143"/>
      <c r="M40" s="166"/>
      <c r="N40" s="166"/>
      <c r="O40" s="132"/>
      <c r="P40" s="132"/>
      <c r="AH40" s="144"/>
    </row>
    <row r="41" spans="1:16" ht="12.75" hidden="1">
      <c r="A41" s="48" t="s">
        <v>611</v>
      </c>
      <c r="B41" s="43"/>
      <c r="C41" s="43"/>
      <c r="D41" s="48"/>
      <c r="E41" s="48"/>
      <c r="F41" s="48"/>
      <c r="G41" s="48"/>
      <c r="H41" s="48"/>
      <c r="I41" s="48"/>
      <c r="J41" s="48"/>
      <c r="K41" s="48"/>
      <c r="L41" s="48"/>
      <c r="M41" s="43"/>
      <c r="N41" s="43"/>
      <c r="O41" s="43"/>
      <c r="P41" s="43"/>
    </row>
    <row r="42" spans="1:16" ht="12.75" hidden="1">
      <c r="A42" s="48"/>
      <c r="B42" s="43" t="s">
        <v>616</v>
      </c>
      <c r="C42" s="43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3"/>
      <c r="P42" s="43"/>
    </row>
    <row r="43" spans="1:16" ht="12.75" hidden="1">
      <c r="A43" s="48"/>
      <c r="B43" s="43" t="s">
        <v>617</v>
      </c>
      <c r="C43" s="43"/>
      <c r="D43" s="48"/>
      <c r="E43" s="48"/>
      <c r="F43" s="48"/>
      <c r="G43" s="48"/>
      <c r="H43" s="48"/>
      <c r="I43" s="48"/>
      <c r="J43" s="48"/>
      <c r="K43" s="48"/>
      <c r="L43" s="48"/>
      <c r="M43" s="43"/>
      <c r="N43" s="43"/>
      <c r="O43" s="43"/>
      <c r="P43" s="43"/>
    </row>
    <row r="44" spans="1:16" ht="12.75" hidden="1">
      <c r="A44" s="48"/>
      <c r="B44" s="43" t="s">
        <v>618</v>
      </c>
      <c r="C44" s="43"/>
      <c r="D44" s="48"/>
      <c r="E44" s="48"/>
      <c r="F44" s="48"/>
      <c r="G44" s="48"/>
      <c r="H44" s="48"/>
      <c r="I44" s="48"/>
      <c r="J44" s="48"/>
      <c r="K44" s="48"/>
      <c r="L44" s="48"/>
      <c r="M44" s="43"/>
      <c r="N44" s="43"/>
      <c r="O44" s="43"/>
      <c r="P44" s="43"/>
    </row>
    <row r="45" spans="1:16" ht="12.75" hidden="1">
      <c r="A45" s="48"/>
      <c r="B45" s="43" t="s">
        <v>619</v>
      </c>
      <c r="C45" s="43"/>
      <c r="D45" s="48"/>
      <c r="E45" s="48"/>
      <c r="F45" s="48"/>
      <c r="G45" s="48"/>
      <c r="H45" s="48"/>
      <c r="I45" s="48"/>
      <c r="J45" s="48"/>
      <c r="K45" s="48"/>
      <c r="L45" s="48"/>
      <c r="M45" s="43"/>
      <c r="N45" s="43"/>
      <c r="O45" s="43"/>
      <c r="P45" s="43"/>
    </row>
    <row r="46" spans="1:16" ht="12.75" hidden="1">
      <c r="A46" s="48"/>
      <c r="B46" s="43"/>
      <c r="C46" s="43"/>
      <c r="D46" s="48"/>
      <c r="E46" s="48"/>
      <c r="F46" s="48"/>
      <c r="G46" s="48"/>
      <c r="H46" s="48"/>
      <c r="I46" s="48"/>
      <c r="J46" s="48"/>
      <c r="K46" s="48"/>
      <c r="L46" s="48"/>
      <c r="M46" s="43"/>
      <c r="N46" s="43"/>
      <c r="O46" s="43"/>
      <c r="P46" s="43"/>
    </row>
    <row r="47" spans="1:16" ht="12.75" hidden="1">
      <c r="A47" s="48" t="s">
        <v>620</v>
      </c>
      <c r="B47" s="43" t="s">
        <v>621</v>
      </c>
      <c r="C47" s="43"/>
      <c r="D47" s="48"/>
      <c r="E47" s="48"/>
      <c r="F47" s="48"/>
      <c r="G47" s="48"/>
      <c r="H47" s="48"/>
      <c r="I47" s="48"/>
      <c r="J47" s="48"/>
      <c r="K47" s="48"/>
      <c r="L47" s="48"/>
      <c r="M47" s="43"/>
      <c r="N47" s="43"/>
      <c r="O47" s="43"/>
      <c r="P47" s="43"/>
    </row>
    <row r="48" spans="1:16" ht="12.75" hidden="1">
      <c r="A48" s="48"/>
      <c r="B48" s="43"/>
      <c r="C48" s="43" t="s">
        <v>222</v>
      </c>
      <c r="D48" s="48"/>
      <c r="E48" s="48"/>
      <c r="F48" s="48"/>
      <c r="G48" s="48"/>
      <c r="H48" s="48"/>
      <c r="I48" s="48"/>
      <c r="J48" s="48"/>
      <c r="K48" s="48"/>
      <c r="L48" s="48"/>
      <c r="M48" s="43"/>
      <c r="N48" s="43"/>
      <c r="O48" s="43"/>
      <c r="P48" s="43"/>
    </row>
    <row r="49" spans="1:16" ht="12.75" hidden="1">
      <c r="A49" s="48"/>
      <c r="B49" s="43"/>
      <c r="C49" s="43" t="s">
        <v>226</v>
      </c>
      <c r="D49" s="48"/>
      <c r="E49" s="48"/>
      <c r="F49" s="48"/>
      <c r="G49" s="48"/>
      <c r="H49" s="48"/>
      <c r="I49" s="48"/>
      <c r="J49" s="48"/>
      <c r="K49" s="48"/>
      <c r="L49" s="48"/>
      <c r="M49" s="43"/>
      <c r="N49" s="43"/>
      <c r="O49" s="43"/>
      <c r="P49" s="43"/>
    </row>
    <row r="50" spans="1:16" ht="12.75" hidden="1">
      <c r="A50" s="48"/>
      <c r="B50" s="43"/>
      <c r="C50" s="845" t="s">
        <v>230</v>
      </c>
      <c r="D50" s="48"/>
      <c r="E50" s="48"/>
      <c r="F50" s="48"/>
      <c r="G50" s="48"/>
      <c r="H50" s="48"/>
      <c r="I50" s="48"/>
      <c r="J50" s="48"/>
      <c r="K50" s="48"/>
      <c r="L50" s="48"/>
      <c r="M50" s="43"/>
      <c r="N50" s="43"/>
      <c r="O50" s="43"/>
      <c r="P50" s="43"/>
    </row>
    <row r="51" spans="1:16" ht="12.75" hidden="1">
      <c r="A51" s="48"/>
      <c r="B51" s="43"/>
      <c r="C51" s="845" t="s">
        <v>233</v>
      </c>
      <c r="D51" s="48"/>
      <c r="E51" s="48"/>
      <c r="F51" s="48"/>
      <c r="G51" s="48"/>
      <c r="H51" s="48"/>
      <c r="I51" s="48"/>
      <c r="J51" s="48"/>
      <c r="K51" s="48"/>
      <c r="L51" s="48"/>
      <c r="M51" s="43"/>
      <c r="N51" s="43"/>
      <c r="O51" s="43"/>
      <c r="P51" s="43"/>
    </row>
    <row r="52" spans="1:16" ht="12.75" hidden="1">
      <c r="A52" s="48"/>
      <c r="B52" s="43"/>
      <c r="C52" s="845" t="s">
        <v>235</v>
      </c>
      <c r="D52" s="48"/>
      <c r="E52" s="48"/>
      <c r="F52" s="48"/>
      <c r="G52" s="48"/>
      <c r="H52" s="48"/>
      <c r="I52" s="48"/>
      <c r="J52" s="48"/>
      <c r="K52" s="48"/>
      <c r="L52" s="48"/>
      <c r="M52" s="43"/>
      <c r="N52" s="43"/>
      <c r="O52" s="43"/>
      <c r="P52" s="43"/>
    </row>
    <row r="53" spans="1:16" ht="12.75" hidden="1">
      <c r="A53" s="48"/>
      <c r="B53" s="43"/>
      <c r="C53" s="845" t="s">
        <v>622</v>
      </c>
      <c r="D53" s="48"/>
      <c r="E53" s="48"/>
      <c r="F53" s="48"/>
      <c r="G53" s="48"/>
      <c r="H53" s="48"/>
      <c r="I53" s="48"/>
      <c r="J53" s="48"/>
      <c r="K53" s="48"/>
      <c r="L53" s="48"/>
      <c r="M53" s="43"/>
      <c r="N53" s="43"/>
      <c r="O53" s="43"/>
      <c r="P53" s="43"/>
    </row>
    <row r="54" spans="1:16" ht="12.75" hidden="1">
      <c r="A54" s="48"/>
      <c r="B54" s="43"/>
      <c r="C54" s="845" t="s">
        <v>623</v>
      </c>
      <c r="D54" s="48"/>
      <c r="E54" s="48"/>
      <c r="F54" s="48"/>
      <c r="G54" s="48"/>
      <c r="H54" s="48"/>
      <c r="I54" s="48"/>
      <c r="J54" s="48"/>
      <c r="K54" s="48"/>
      <c r="L54" s="48"/>
      <c r="M54" s="43"/>
      <c r="N54" s="43"/>
      <c r="O54" s="43"/>
      <c r="P54" s="43"/>
    </row>
    <row r="55" spans="1:16" ht="12.75" hidden="1">
      <c r="A55" s="48"/>
      <c r="B55" s="43"/>
      <c r="C55" s="845" t="s">
        <v>624</v>
      </c>
      <c r="D55" s="48"/>
      <c r="E55" s="48"/>
      <c r="F55" s="48"/>
      <c r="G55" s="48"/>
      <c r="H55" s="48"/>
      <c r="I55" s="48"/>
      <c r="J55" s="48"/>
      <c r="K55" s="48"/>
      <c r="L55" s="48"/>
      <c r="M55" s="43"/>
      <c r="N55" s="43"/>
      <c r="O55" s="43"/>
      <c r="P55" s="43"/>
    </row>
    <row r="56" spans="1:16" ht="12.75" hidden="1">
      <c r="A56" s="48"/>
      <c r="B56" s="43"/>
      <c r="C56" s="845" t="s">
        <v>625</v>
      </c>
      <c r="D56" s="48"/>
      <c r="E56" s="48"/>
      <c r="F56" s="48"/>
      <c r="G56" s="48"/>
      <c r="H56" s="48"/>
      <c r="I56" s="48"/>
      <c r="J56" s="48"/>
      <c r="K56" s="48"/>
      <c r="L56" s="48"/>
      <c r="M56" s="43"/>
      <c r="N56" s="43"/>
      <c r="O56" s="43"/>
      <c r="P56" s="43"/>
    </row>
    <row r="57" spans="1:16" ht="12.75" hidden="1">
      <c r="A57" s="48"/>
      <c r="B57" s="43"/>
      <c r="C57" s="43" t="s">
        <v>239</v>
      </c>
      <c r="D57" s="48"/>
      <c r="E57" s="48"/>
      <c r="F57" s="48"/>
      <c r="G57" s="48"/>
      <c r="H57" s="48"/>
      <c r="I57" s="48"/>
      <c r="J57" s="48"/>
      <c r="K57" s="48"/>
      <c r="L57" s="48"/>
      <c r="M57" s="43"/>
      <c r="N57" s="43"/>
      <c r="O57" s="43"/>
      <c r="P57" s="43"/>
    </row>
    <row r="58" spans="1:16" ht="12.75" hidden="1">
      <c r="A58" s="48"/>
      <c r="B58" s="43"/>
      <c r="C58" s="43" t="s">
        <v>240</v>
      </c>
      <c r="D58" s="48"/>
      <c r="E58" s="48"/>
      <c r="F58" s="48"/>
      <c r="G58" s="48"/>
      <c r="H58" s="48"/>
      <c r="I58" s="48"/>
      <c r="J58" s="48"/>
      <c r="K58" s="48"/>
      <c r="L58" s="48"/>
      <c r="M58" s="43"/>
      <c r="N58" s="43"/>
      <c r="O58" s="43"/>
      <c r="P58" s="43"/>
    </row>
    <row r="59" spans="1:16" ht="12.75" hidden="1">
      <c r="A59" s="48"/>
      <c r="B59" s="43"/>
      <c r="C59" s="826" t="s">
        <v>626</v>
      </c>
      <c r="D59" s="48"/>
      <c r="E59" s="48"/>
      <c r="F59" s="48"/>
      <c r="G59" s="48"/>
      <c r="H59" s="48"/>
      <c r="I59" s="48"/>
      <c r="J59" s="48"/>
      <c r="K59" s="48"/>
      <c r="L59" s="48"/>
      <c r="M59" s="43"/>
      <c r="N59" s="43"/>
      <c r="O59" s="43"/>
      <c r="P59" s="43"/>
    </row>
    <row r="60" spans="1:16" ht="12.75" hidden="1">
      <c r="A60" s="48"/>
      <c r="B60" s="43"/>
      <c r="C60" s="826" t="s">
        <v>627</v>
      </c>
      <c r="D60" s="48"/>
      <c r="E60" s="48"/>
      <c r="F60" s="48"/>
      <c r="G60" s="48"/>
      <c r="H60" s="48"/>
      <c r="I60" s="48"/>
      <c r="J60" s="48"/>
      <c r="K60" s="48"/>
      <c r="L60" s="48"/>
      <c r="M60" s="43"/>
      <c r="N60" s="43"/>
      <c r="O60" s="43"/>
      <c r="P60" s="43"/>
    </row>
    <row r="61" spans="1:16" ht="12.75" hidden="1">
      <c r="A61" s="48"/>
      <c r="B61" s="43"/>
      <c r="C61" s="825" t="s">
        <v>247</v>
      </c>
      <c r="D61" s="48"/>
      <c r="E61" s="48"/>
      <c r="F61" s="48"/>
      <c r="G61" s="48"/>
      <c r="H61" s="48"/>
      <c r="I61" s="48"/>
      <c r="J61" s="48"/>
      <c r="K61" s="48"/>
      <c r="L61" s="48"/>
      <c r="M61" s="43"/>
      <c r="N61" s="43"/>
      <c r="O61" s="43"/>
      <c r="P61" s="43"/>
    </row>
    <row r="62" spans="1:16" ht="12.75" hidden="1">
      <c r="A62" s="48"/>
      <c r="B62" s="43"/>
      <c r="C62" s="825"/>
      <c r="D62" s="48"/>
      <c r="E62" s="48"/>
      <c r="F62" s="48"/>
      <c r="G62" s="48"/>
      <c r="H62" s="48"/>
      <c r="I62" s="48"/>
      <c r="J62" s="48"/>
      <c r="K62" s="48"/>
      <c r="L62" s="48"/>
      <c r="M62" s="43"/>
      <c r="N62" s="43"/>
      <c r="O62" s="43"/>
      <c r="P62" s="43"/>
    </row>
    <row r="63" spans="1:16" ht="12.75" hidden="1">
      <c r="A63" s="824" t="s">
        <v>274</v>
      </c>
      <c r="B63" s="43"/>
      <c r="C63" s="43"/>
      <c r="D63" s="48"/>
      <c r="E63" s="48"/>
      <c r="F63" s="48"/>
      <c r="G63" s="48"/>
      <c r="H63" s="48"/>
      <c r="I63" s="48"/>
      <c r="J63" s="48"/>
      <c r="K63" s="48"/>
      <c r="L63" s="48"/>
      <c r="M63" s="43"/>
      <c r="N63" s="43"/>
      <c r="O63" s="43"/>
      <c r="P63" s="43"/>
    </row>
    <row r="64" spans="1:16" ht="12.75" hidden="1">
      <c r="A64" s="824" t="s">
        <v>275</v>
      </c>
      <c r="B64" s="43"/>
      <c r="C64" s="43"/>
      <c r="D64" s="48"/>
      <c r="E64" s="48"/>
      <c r="F64" s="48"/>
      <c r="G64" s="48"/>
      <c r="H64" s="48"/>
      <c r="I64" s="48"/>
      <c r="J64" s="48"/>
      <c r="K64" s="48"/>
      <c r="L64" s="48"/>
      <c r="M64" s="43"/>
      <c r="N64" s="43"/>
      <c r="O64" s="43"/>
      <c r="P64" s="43"/>
    </row>
    <row r="65" spans="2:3" ht="12.75" hidden="1">
      <c r="B65" s="110"/>
      <c r="C65" s="110"/>
    </row>
    <row r="66" spans="1:51" s="62" customFormat="1" ht="12.75">
      <c r="A66" s="1421" t="s">
        <v>1530</v>
      </c>
      <c r="B66" s="1421"/>
      <c r="C66" s="1421"/>
      <c r="D66" s="1421"/>
      <c r="E66" s="1421"/>
      <c r="F66" s="1421"/>
      <c r="G66" s="1421"/>
      <c r="H66" s="1421"/>
      <c r="I66" s="1421"/>
      <c r="J66" s="1421"/>
      <c r="K66" s="1421"/>
      <c r="L66" s="1421"/>
      <c r="M66" s="1421"/>
      <c r="N66" s="1421"/>
      <c r="O66" s="1421"/>
      <c r="P66" s="1421"/>
      <c r="Q66" s="1421"/>
      <c r="R66" s="1421"/>
      <c r="S66" s="1421"/>
      <c r="T66" s="1421"/>
      <c r="U66" s="1421"/>
      <c r="V66" s="1421"/>
      <c r="W66" s="1421"/>
      <c r="X66" s="1421"/>
      <c r="Y66" s="1421"/>
      <c r="Z66" s="1421"/>
      <c r="AA66" s="1421"/>
      <c r="AB66" s="1421"/>
      <c r="AC66" s="1421"/>
      <c r="AD66" s="1421"/>
      <c r="AE66" s="1421"/>
      <c r="AF66" s="1421"/>
      <c r="AG66" s="1421"/>
      <c r="AH66" s="1421"/>
      <c r="AI66" s="1421"/>
      <c r="AJ66" s="1421"/>
      <c r="AK66" s="1421"/>
      <c r="AL66" s="1421"/>
      <c r="AM66" s="1421"/>
      <c r="AN66" s="1421"/>
      <c r="AO66" s="1421"/>
      <c r="AP66" s="1421"/>
      <c r="AQ66" s="1421"/>
      <c r="AR66" s="1421"/>
      <c r="AS66" s="1421"/>
      <c r="AT66" s="1421"/>
      <c r="AU66" s="1421"/>
      <c r="AV66" s="1421"/>
      <c r="AW66" s="1421"/>
      <c r="AX66" s="1421"/>
      <c r="AY66" s="1421"/>
    </row>
    <row r="67" spans="1:51" ht="15.75">
      <c r="A67" s="1363" t="s">
        <v>212</v>
      </c>
      <c r="B67" s="1363"/>
      <c r="C67" s="1363"/>
      <c r="D67" s="1363"/>
      <c r="E67" s="1363"/>
      <c r="F67" s="1363"/>
      <c r="G67" s="1363"/>
      <c r="H67" s="1363"/>
      <c r="I67" s="1363"/>
      <c r="J67" s="1363"/>
      <c r="K67" s="1363"/>
      <c r="L67" s="1363"/>
      <c r="M67" s="1363"/>
      <c r="N67" s="1363"/>
      <c r="O67" s="1363"/>
      <c r="P67" s="1363"/>
      <c r="Q67" s="1363"/>
      <c r="R67" s="1363"/>
      <c r="S67" s="1363"/>
      <c r="T67" s="1363"/>
      <c r="U67" s="1363"/>
      <c r="V67" s="1363"/>
      <c r="W67" s="1363"/>
      <c r="X67" s="1363"/>
      <c r="Y67" s="1363"/>
      <c r="Z67" s="1363"/>
      <c r="AA67" s="1363"/>
      <c r="AB67" s="1363"/>
      <c r="AC67" s="1363"/>
      <c r="AD67" s="1363"/>
      <c r="AE67" s="1363"/>
      <c r="AF67" s="1363"/>
      <c r="AG67" s="1363"/>
      <c r="AH67" s="1363"/>
      <c r="AI67" s="1363"/>
      <c r="AJ67" s="1363"/>
      <c r="AK67" s="1363"/>
      <c r="AL67" s="1363"/>
      <c r="AM67" s="1363"/>
      <c r="AN67" s="1363"/>
      <c r="AO67" s="1363"/>
      <c r="AP67" s="1363"/>
      <c r="AQ67" s="1363"/>
      <c r="AR67" s="1363"/>
      <c r="AS67" s="1363"/>
      <c r="AT67" s="1363"/>
      <c r="AU67" s="1363"/>
      <c r="AV67" s="1363"/>
      <c r="AW67" s="1363"/>
      <c r="AX67" s="1363"/>
      <c r="AY67" s="1363"/>
    </row>
    <row r="68" spans="1:51" ht="12.75">
      <c r="A68" s="1362" t="s">
        <v>276</v>
      </c>
      <c r="B68" s="1362"/>
      <c r="C68" s="1362"/>
      <c r="D68" s="1362"/>
      <c r="E68" s="1362"/>
      <c r="F68" s="1362"/>
      <c r="G68" s="1362"/>
      <c r="H68" s="1362"/>
      <c r="I68" s="1362"/>
      <c r="J68" s="1362"/>
      <c r="K68" s="1362"/>
      <c r="L68" s="1362"/>
      <c r="M68" s="1362"/>
      <c r="N68" s="1362"/>
      <c r="O68" s="1362"/>
      <c r="P68" s="1362"/>
      <c r="Q68" s="1362"/>
      <c r="R68" s="1362"/>
      <c r="S68" s="1362"/>
      <c r="T68" s="1362"/>
      <c r="U68" s="1362"/>
      <c r="V68" s="1362"/>
      <c r="W68" s="1362"/>
      <c r="X68" s="1362"/>
      <c r="Y68" s="1362"/>
      <c r="Z68" s="1362"/>
      <c r="AA68" s="1362"/>
      <c r="AB68" s="1362"/>
      <c r="AC68" s="1362"/>
      <c r="AD68" s="1362"/>
      <c r="AE68" s="1362"/>
      <c r="AF68" s="1362"/>
      <c r="AG68" s="1362"/>
      <c r="AH68" s="1362"/>
      <c r="AI68" s="1362"/>
      <c r="AJ68" s="1362"/>
      <c r="AK68" s="1362"/>
      <c r="AL68" s="1362"/>
      <c r="AM68" s="1362"/>
      <c r="AN68" s="1362"/>
      <c r="AO68" s="1362"/>
      <c r="AP68" s="1362"/>
      <c r="AQ68" s="1362"/>
      <c r="AR68" s="1362"/>
      <c r="AS68" s="1362"/>
      <c r="AT68" s="1362"/>
      <c r="AU68" s="1362"/>
      <c r="AV68" s="1362"/>
      <c r="AW68" s="1362"/>
      <c r="AX68" s="1362"/>
      <c r="AY68" s="1362"/>
    </row>
    <row r="69" spans="1:47" ht="13.5" thickBo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/>
      <c r="N69" s="43"/>
      <c r="O69" s="43"/>
      <c r="P69" s="43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68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</row>
    <row r="70" spans="1:51" ht="12.75" customHeight="1" thickTop="1">
      <c r="A70" s="1426" t="s">
        <v>213</v>
      </c>
      <c r="B70" s="1427"/>
      <c r="C70" s="1427"/>
      <c r="D70" s="1079">
        <v>2003</v>
      </c>
      <c r="E70" s="1079">
        <v>2004</v>
      </c>
      <c r="F70" s="1079">
        <v>2005</v>
      </c>
      <c r="G70" s="1079">
        <v>2005</v>
      </c>
      <c r="H70" s="1079">
        <v>2006</v>
      </c>
      <c r="I70" s="1079">
        <v>2006</v>
      </c>
      <c r="J70" s="1079">
        <v>2006</v>
      </c>
      <c r="K70" s="1079">
        <v>2006</v>
      </c>
      <c r="L70" s="1079">
        <v>2007</v>
      </c>
      <c r="M70" s="1079">
        <v>2007</v>
      </c>
      <c r="N70" s="1079">
        <v>2007</v>
      </c>
      <c r="O70" s="1079">
        <v>2007</v>
      </c>
      <c r="P70" s="1079">
        <v>2008</v>
      </c>
      <c r="Q70" s="1079">
        <v>2008</v>
      </c>
      <c r="R70" s="1079">
        <v>2008</v>
      </c>
      <c r="S70" s="1079">
        <v>2008</v>
      </c>
      <c r="T70" s="1079">
        <v>2008</v>
      </c>
      <c r="U70" s="1079">
        <v>2008</v>
      </c>
      <c r="V70" s="1079">
        <v>2008</v>
      </c>
      <c r="W70" s="1079">
        <v>2008</v>
      </c>
      <c r="X70" s="1079">
        <v>2008</v>
      </c>
      <c r="Y70" s="1079">
        <v>2008</v>
      </c>
      <c r="Z70" s="1079">
        <v>2008</v>
      </c>
      <c r="AA70" s="1079">
        <v>2008</v>
      </c>
      <c r="AB70" s="1079">
        <v>2009</v>
      </c>
      <c r="AC70" s="1079">
        <v>2009</v>
      </c>
      <c r="AD70" s="1079">
        <v>2009</v>
      </c>
      <c r="AE70" s="1079">
        <v>2009</v>
      </c>
      <c r="AF70" s="1079">
        <v>2009</v>
      </c>
      <c r="AG70" s="1079">
        <v>2009</v>
      </c>
      <c r="AH70" s="1079">
        <v>2009</v>
      </c>
      <c r="AI70" s="1419" t="s">
        <v>593</v>
      </c>
      <c r="AJ70" s="1419" t="s">
        <v>1670</v>
      </c>
      <c r="AK70" s="1419" t="s">
        <v>1671</v>
      </c>
      <c r="AL70" s="1419" t="s">
        <v>1672</v>
      </c>
      <c r="AM70" s="1246">
        <v>2009</v>
      </c>
      <c r="AN70" s="1246">
        <v>2010</v>
      </c>
      <c r="AO70" s="1246">
        <v>2010</v>
      </c>
      <c r="AP70" s="1246">
        <v>2010</v>
      </c>
      <c r="AQ70" s="1246">
        <v>2010</v>
      </c>
      <c r="AR70" s="1246">
        <v>2010</v>
      </c>
      <c r="AS70" s="1079">
        <v>2010</v>
      </c>
      <c r="AT70" s="1079">
        <v>2010</v>
      </c>
      <c r="AU70" s="1079">
        <v>2010</v>
      </c>
      <c r="AV70" s="1079">
        <v>2010</v>
      </c>
      <c r="AW70" s="1079">
        <v>2010</v>
      </c>
      <c r="AX70" s="1079">
        <v>2010</v>
      </c>
      <c r="AY70" s="1245">
        <v>2011</v>
      </c>
    </row>
    <row r="71" spans="1:51" ht="12.75">
      <c r="A71" s="1422" t="s">
        <v>277</v>
      </c>
      <c r="B71" s="1423"/>
      <c r="C71" s="1423"/>
      <c r="D71" s="208" t="s">
        <v>1631</v>
      </c>
      <c r="E71" s="208" t="s">
        <v>1631</v>
      </c>
      <c r="F71" s="208" t="s">
        <v>1631</v>
      </c>
      <c r="G71" s="208" t="s">
        <v>1456</v>
      </c>
      <c r="H71" s="208" t="s">
        <v>1459</v>
      </c>
      <c r="I71" s="208" t="s">
        <v>1462</v>
      </c>
      <c r="J71" s="208" t="s">
        <v>1631</v>
      </c>
      <c r="K71" s="208" t="s">
        <v>1456</v>
      </c>
      <c r="L71" s="208" t="s">
        <v>1459</v>
      </c>
      <c r="M71" s="208" t="s">
        <v>1462</v>
      </c>
      <c r="N71" s="208" t="s">
        <v>1631</v>
      </c>
      <c r="O71" s="208" t="s">
        <v>1456</v>
      </c>
      <c r="P71" s="208" t="s">
        <v>1459</v>
      </c>
      <c r="Q71" s="208" t="s">
        <v>1460</v>
      </c>
      <c r="R71" s="208" t="s">
        <v>1461</v>
      </c>
      <c r="S71" s="208" t="s">
        <v>1462</v>
      </c>
      <c r="T71" s="208" t="s">
        <v>1463</v>
      </c>
      <c r="U71" s="208" t="s">
        <v>1630</v>
      </c>
      <c r="V71" s="208" t="s">
        <v>1631</v>
      </c>
      <c r="W71" s="82" t="s">
        <v>944</v>
      </c>
      <c r="X71" s="82" t="s">
        <v>1455</v>
      </c>
      <c r="Y71" s="82" t="s">
        <v>1456</v>
      </c>
      <c r="Z71" s="82" t="s">
        <v>1457</v>
      </c>
      <c r="AA71" s="82" t="s">
        <v>1458</v>
      </c>
      <c r="AB71" s="82" t="s">
        <v>1459</v>
      </c>
      <c r="AC71" s="82" t="s">
        <v>1460</v>
      </c>
      <c r="AD71" s="82" t="s">
        <v>1461</v>
      </c>
      <c r="AE71" s="82" t="s">
        <v>1462</v>
      </c>
      <c r="AF71" s="82" t="s">
        <v>1463</v>
      </c>
      <c r="AG71" s="113" t="s">
        <v>1464</v>
      </c>
      <c r="AH71" s="208" t="s">
        <v>1465</v>
      </c>
      <c r="AI71" s="1420"/>
      <c r="AJ71" s="1420"/>
      <c r="AK71" s="1420"/>
      <c r="AL71" s="1420"/>
      <c r="AM71" s="1247" t="s">
        <v>1458</v>
      </c>
      <c r="AN71" s="1247" t="s">
        <v>1459</v>
      </c>
      <c r="AO71" s="1247" t="s">
        <v>1460</v>
      </c>
      <c r="AP71" s="1247" t="s">
        <v>1461</v>
      </c>
      <c r="AQ71" s="1247" t="s">
        <v>1462</v>
      </c>
      <c r="AR71" s="1247" t="s">
        <v>1463</v>
      </c>
      <c r="AS71" s="208" t="s">
        <v>1465</v>
      </c>
      <c r="AT71" s="1248" t="s">
        <v>944</v>
      </c>
      <c r="AU71" s="1248" t="s">
        <v>594</v>
      </c>
      <c r="AV71" s="208" t="s">
        <v>1456</v>
      </c>
      <c r="AW71" s="208" t="s">
        <v>1457</v>
      </c>
      <c r="AX71" s="208" t="s">
        <v>1458</v>
      </c>
      <c r="AY71" s="223" t="s">
        <v>1459</v>
      </c>
    </row>
    <row r="72" spans="1:51" ht="12.75">
      <c r="A72" s="1249" t="s">
        <v>278</v>
      </c>
      <c r="B72" s="131"/>
      <c r="C72" s="13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46"/>
      <c r="O72" s="146"/>
      <c r="P72" s="146"/>
      <c r="Q72" s="146"/>
      <c r="R72" s="146"/>
      <c r="S72" s="146"/>
      <c r="T72" s="146"/>
      <c r="U72" s="1250"/>
      <c r="V72" s="146"/>
      <c r="W72" s="1250"/>
      <c r="X72" s="1250"/>
      <c r="Y72" s="1250"/>
      <c r="Z72" s="1250"/>
      <c r="AA72" s="1250"/>
      <c r="AB72" s="1250"/>
      <c r="AC72" s="1250"/>
      <c r="AD72" s="1250"/>
      <c r="AE72" s="1250"/>
      <c r="AF72" s="1250"/>
      <c r="AG72" s="1250"/>
      <c r="AH72" s="146"/>
      <c r="AI72" s="157"/>
      <c r="AJ72" s="1250"/>
      <c r="AK72" s="1250"/>
      <c r="AL72" s="1250"/>
      <c r="AM72" s="1250"/>
      <c r="AN72" s="1250"/>
      <c r="AO72" s="1250"/>
      <c r="AP72" s="1250"/>
      <c r="AQ72" s="1250"/>
      <c r="AR72" s="1250"/>
      <c r="AS72" s="146"/>
      <c r="AT72" s="146"/>
      <c r="AU72" s="146"/>
      <c r="AV72" s="146"/>
      <c r="AW72" s="146"/>
      <c r="AX72" s="146"/>
      <c r="AY72" s="1225"/>
    </row>
    <row r="73" spans="1:51" ht="12.75">
      <c r="A73" s="1249"/>
      <c r="B73" s="152" t="s">
        <v>218</v>
      </c>
      <c r="C73" s="122"/>
      <c r="D73" s="142">
        <v>6</v>
      </c>
      <c r="E73" s="142">
        <v>6</v>
      </c>
      <c r="F73" s="142">
        <v>5</v>
      </c>
      <c r="G73" s="142">
        <v>5</v>
      </c>
      <c r="H73" s="142">
        <v>5</v>
      </c>
      <c r="I73" s="142">
        <v>5</v>
      </c>
      <c r="J73" s="142">
        <v>5</v>
      </c>
      <c r="K73" s="142">
        <v>5</v>
      </c>
      <c r="L73" s="142">
        <v>5</v>
      </c>
      <c r="M73" s="142">
        <v>5</v>
      </c>
      <c r="N73" s="142">
        <v>5</v>
      </c>
      <c r="O73" s="142">
        <v>5</v>
      </c>
      <c r="P73" s="142">
        <v>5</v>
      </c>
      <c r="Q73" s="142">
        <v>5</v>
      </c>
      <c r="R73" s="142">
        <v>5</v>
      </c>
      <c r="S73" s="142">
        <v>5</v>
      </c>
      <c r="T73" s="142">
        <v>5</v>
      </c>
      <c r="U73" s="142">
        <v>5</v>
      </c>
      <c r="V73" s="142">
        <v>5</v>
      </c>
      <c r="W73" s="142">
        <v>5</v>
      </c>
      <c r="X73" s="142">
        <v>5</v>
      </c>
      <c r="Y73" s="142">
        <v>5</v>
      </c>
      <c r="Z73" s="142">
        <v>5.5</v>
      </c>
      <c r="AA73" s="142">
        <v>5.5</v>
      </c>
      <c r="AB73" s="142">
        <v>5.5</v>
      </c>
      <c r="AC73" s="142">
        <v>5.5</v>
      </c>
      <c r="AD73" s="142">
        <v>5.5</v>
      </c>
      <c r="AE73" s="142">
        <v>5.5</v>
      </c>
      <c r="AF73" s="142">
        <v>5.5</v>
      </c>
      <c r="AG73" s="142">
        <v>5.5</v>
      </c>
      <c r="AH73" s="142">
        <v>5.5</v>
      </c>
      <c r="AI73" s="157">
        <v>5.5</v>
      </c>
      <c r="AJ73" s="157">
        <v>5.5</v>
      </c>
      <c r="AK73" s="157">
        <v>5.5</v>
      </c>
      <c r="AL73" s="157">
        <v>5.5</v>
      </c>
      <c r="AM73" s="157">
        <v>5.5</v>
      </c>
      <c r="AN73" s="157">
        <v>5.5</v>
      </c>
      <c r="AO73" s="157">
        <v>5.5</v>
      </c>
      <c r="AP73" s="157">
        <v>5.5</v>
      </c>
      <c r="AQ73" s="157">
        <v>5.5</v>
      </c>
      <c r="AR73" s="157">
        <v>5.5</v>
      </c>
      <c r="AS73" s="142">
        <v>5.5</v>
      </c>
      <c r="AT73" s="142">
        <v>5.5</v>
      </c>
      <c r="AU73" s="142">
        <v>5.5</v>
      </c>
      <c r="AV73" s="142">
        <v>5.5</v>
      </c>
      <c r="AW73" s="142">
        <v>5.5</v>
      </c>
      <c r="AX73" s="142">
        <v>5.5</v>
      </c>
      <c r="AY73" s="846">
        <v>5.5</v>
      </c>
    </row>
    <row r="74" spans="1:51" ht="12.75">
      <c r="A74" s="360"/>
      <c r="B74" s="152" t="s">
        <v>279</v>
      </c>
      <c r="C74" s="122"/>
      <c r="D74" s="157">
        <v>5.5</v>
      </c>
      <c r="E74" s="157">
        <v>5.5</v>
      </c>
      <c r="F74" s="157">
        <v>5.5</v>
      </c>
      <c r="G74" s="142">
        <v>6</v>
      </c>
      <c r="H74" s="142">
        <v>6</v>
      </c>
      <c r="I74" s="157">
        <v>6.25</v>
      </c>
      <c r="J74" s="157">
        <v>6.25</v>
      </c>
      <c r="K74" s="157">
        <v>6.25</v>
      </c>
      <c r="L74" s="157">
        <v>6.25</v>
      </c>
      <c r="M74" s="157">
        <v>6.25</v>
      </c>
      <c r="N74" s="157">
        <v>6.25</v>
      </c>
      <c r="O74" s="157">
        <v>6.25</v>
      </c>
      <c r="P74" s="157">
        <v>6.25</v>
      </c>
      <c r="Q74" s="157">
        <v>6.25</v>
      </c>
      <c r="R74" s="157">
        <v>6.25</v>
      </c>
      <c r="S74" s="157">
        <v>6.25</v>
      </c>
      <c r="T74" s="157">
        <v>6.25</v>
      </c>
      <c r="U74" s="157">
        <v>6.25</v>
      </c>
      <c r="V74" s="157">
        <v>6.25</v>
      </c>
      <c r="W74" s="157">
        <v>6.25</v>
      </c>
      <c r="X74" s="157">
        <v>6.25</v>
      </c>
      <c r="Y74" s="157">
        <v>6.5</v>
      </c>
      <c r="Z74" s="157">
        <v>6.5</v>
      </c>
      <c r="AA74" s="157">
        <v>6.5</v>
      </c>
      <c r="AB74" s="157">
        <v>6.5</v>
      </c>
      <c r="AC74" s="157">
        <v>6.5</v>
      </c>
      <c r="AD74" s="157">
        <v>6.5</v>
      </c>
      <c r="AE74" s="157">
        <v>6.5</v>
      </c>
      <c r="AF74" s="157">
        <v>6.5</v>
      </c>
      <c r="AG74" s="157">
        <v>6.5</v>
      </c>
      <c r="AH74" s="157">
        <v>6.5</v>
      </c>
      <c r="AI74" s="157">
        <v>6.5</v>
      </c>
      <c r="AJ74" s="157">
        <v>6.5</v>
      </c>
      <c r="AK74" s="157">
        <v>6.5</v>
      </c>
      <c r="AL74" s="157">
        <v>6.5</v>
      </c>
      <c r="AM74" s="157">
        <v>6.5</v>
      </c>
      <c r="AN74" s="157">
        <v>6.5</v>
      </c>
      <c r="AO74" s="157">
        <v>6.5</v>
      </c>
      <c r="AP74" s="157">
        <v>6.5</v>
      </c>
      <c r="AQ74" s="157">
        <v>6.5</v>
      </c>
      <c r="AR74" s="157">
        <v>6.5</v>
      </c>
      <c r="AS74" s="157">
        <v>6.5</v>
      </c>
      <c r="AT74" s="142">
        <v>7</v>
      </c>
      <c r="AU74" s="142">
        <v>7</v>
      </c>
      <c r="AV74" s="142">
        <v>7</v>
      </c>
      <c r="AW74" s="142">
        <v>7</v>
      </c>
      <c r="AX74" s="142">
        <v>7</v>
      </c>
      <c r="AY74" s="846">
        <v>7</v>
      </c>
    </row>
    <row r="75" spans="1:51" ht="12.75" customHeight="1" hidden="1">
      <c r="A75" s="362"/>
      <c r="B75" s="1270" t="s">
        <v>219</v>
      </c>
      <c r="C75" s="123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250"/>
      <c r="V75" s="14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40"/>
      <c r="AI75" s="157"/>
      <c r="AJ75" s="1250"/>
      <c r="AK75" s="1250"/>
      <c r="AL75" s="1250"/>
      <c r="AM75" s="1250"/>
      <c r="AN75" s="1250"/>
      <c r="AO75" s="1250"/>
      <c r="AP75" s="1250"/>
      <c r="AQ75" s="1250"/>
      <c r="AR75" s="1250"/>
      <c r="AS75" s="140"/>
      <c r="AT75" s="140"/>
      <c r="AU75" s="140"/>
      <c r="AV75" s="140"/>
      <c r="AW75" s="140"/>
      <c r="AX75" s="140"/>
      <c r="AY75" s="1227"/>
    </row>
    <row r="76" spans="1:51" s="110" customFormat="1" ht="12.75">
      <c r="A76" s="360"/>
      <c r="B76" s="152" t="s">
        <v>280</v>
      </c>
      <c r="C76" s="122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250"/>
      <c r="V76" s="157"/>
      <c r="W76" s="1250"/>
      <c r="X76" s="1250"/>
      <c r="Y76" s="1250"/>
      <c r="Z76" s="1250"/>
      <c r="AA76" s="1250"/>
      <c r="AB76" s="1250"/>
      <c r="AC76" s="1250"/>
      <c r="AD76" s="1250"/>
      <c r="AE76" s="1250"/>
      <c r="AF76" s="1250"/>
      <c r="AG76" s="1250"/>
      <c r="AH76" s="157"/>
      <c r="AI76" s="157"/>
      <c r="AJ76" s="1250"/>
      <c r="AK76" s="1250"/>
      <c r="AL76" s="1250"/>
      <c r="AM76" s="1250"/>
      <c r="AN76" s="1250"/>
      <c r="AO76" s="1250"/>
      <c r="AP76" s="1250"/>
      <c r="AQ76" s="1250"/>
      <c r="AR76" s="1250"/>
      <c r="AS76" s="157"/>
      <c r="AT76" s="157"/>
      <c r="AU76" s="157"/>
      <c r="AV76" s="157"/>
      <c r="AW76" s="157"/>
      <c r="AX76" s="157"/>
      <c r="AY76" s="1226"/>
    </row>
    <row r="77" spans="1:51" s="110" customFormat="1" ht="12.75">
      <c r="A77" s="360"/>
      <c r="B77" s="152"/>
      <c r="C77" s="122" t="s">
        <v>281</v>
      </c>
      <c r="D77" s="142">
        <v>3</v>
      </c>
      <c r="E77" s="142">
        <v>2</v>
      </c>
      <c r="F77" s="157">
        <v>1.5</v>
      </c>
      <c r="G77" s="157">
        <v>1.5</v>
      </c>
      <c r="H77" s="157">
        <v>1.5</v>
      </c>
      <c r="I77" s="157">
        <v>1.5</v>
      </c>
      <c r="J77" s="157">
        <v>1.5</v>
      </c>
      <c r="K77" s="157">
        <v>1.5</v>
      </c>
      <c r="L77" s="157">
        <v>1.5</v>
      </c>
      <c r="M77" s="157">
        <v>1.5</v>
      </c>
      <c r="N77" s="157">
        <v>1.5</v>
      </c>
      <c r="O77" s="157">
        <v>1.5</v>
      </c>
      <c r="P77" s="157">
        <v>1.5</v>
      </c>
      <c r="Q77" s="157">
        <v>1.5</v>
      </c>
      <c r="R77" s="157">
        <v>1.5</v>
      </c>
      <c r="S77" s="157">
        <v>1.5</v>
      </c>
      <c r="T77" s="157">
        <v>1.5</v>
      </c>
      <c r="U77" s="157">
        <v>1.5</v>
      </c>
      <c r="V77" s="157">
        <v>1.5</v>
      </c>
      <c r="W77" s="157">
        <v>1.5</v>
      </c>
      <c r="X77" s="157">
        <v>1.5</v>
      </c>
      <c r="Y77" s="157">
        <v>1.5</v>
      </c>
      <c r="Z77" s="157">
        <v>1.5</v>
      </c>
      <c r="AA77" s="157">
        <v>1.5</v>
      </c>
      <c r="AB77" s="157">
        <v>1.5</v>
      </c>
      <c r="AC77" s="157">
        <v>1.5</v>
      </c>
      <c r="AD77" s="157">
        <v>1.5</v>
      </c>
      <c r="AE77" s="157">
        <v>1.5</v>
      </c>
      <c r="AF77" s="157">
        <v>1.5</v>
      </c>
      <c r="AG77" s="157">
        <v>1.5</v>
      </c>
      <c r="AH77" s="157">
        <v>1.5</v>
      </c>
      <c r="AI77" s="142">
        <v>1.5</v>
      </c>
      <c r="AJ77" s="157">
        <v>1.5</v>
      </c>
      <c r="AK77" s="157">
        <v>1.5</v>
      </c>
      <c r="AL77" s="157">
        <v>1.5</v>
      </c>
      <c r="AM77" s="157">
        <v>1.5</v>
      </c>
      <c r="AN77" s="157">
        <v>1.5</v>
      </c>
      <c r="AO77" s="157">
        <v>1.5</v>
      </c>
      <c r="AP77" s="157">
        <v>1.5</v>
      </c>
      <c r="AQ77" s="157">
        <v>1.5</v>
      </c>
      <c r="AR77" s="157">
        <v>1.5</v>
      </c>
      <c r="AS77" s="157">
        <v>1.5</v>
      </c>
      <c r="AT77" s="157">
        <v>1.5</v>
      </c>
      <c r="AU77" s="157">
        <v>1.5</v>
      </c>
      <c r="AV77" s="157">
        <v>1.5</v>
      </c>
      <c r="AW77" s="157">
        <v>1.5</v>
      </c>
      <c r="AX77" s="157">
        <v>1.5</v>
      </c>
      <c r="AY77" s="1226">
        <v>1.5</v>
      </c>
    </row>
    <row r="78" spans="1:51" s="110" customFormat="1" ht="12.75">
      <c r="A78" s="360"/>
      <c r="B78" s="152"/>
      <c r="C78" s="122" t="s">
        <v>283</v>
      </c>
      <c r="D78" s="157">
        <v>4.5</v>
      </c>
      <c r="E78" s="157">
        <v>4.5</v>
      </c>
      <c r="F78" s="142">
        <v>3</v>
      </c>
      <c r="G78" s="157">
        <v>3.5</v>
      </c>
      <c r="H78" s="157">
        <v>3.5</v>
      </c>
      <c r="I78" s="157">
        <v>3.5</v>
      </c>
      <c r="J78" s="157">
        <v>3.5</v>
      </c>
      <c r="K78" s="157">
        <v>3.5</v>
      </c>
      <c r="L78" s="157">
        <v>3.5</v>
      </c>
      <c r="M78" s="157">
        <v>3.5</v>
      </c>
      <c r="N78" s="157">
        <v>3.5</v>
      </c>
      <c r="O78" s="1252">
        <v>2.5</v>
      </c>
      <c r="P78" s="157">
        <v>2.5</v>
      </c>
      <c r="Q78" s="157">
        <v>2.5</v>
      </c>
      <c r="R78" s="157">
        <v>2.5</v>
      </c>
      <c r="S78" s="157">
        <v>2.5</v>
      </c>
      <c r="T78" s="157">
        <v>2.5</v>
      </c>
      <c r="U78" s="157">
        <v>2.5</v>
      </c>
      <c r="V78" s="157">
        <v>2.5</v>
      </c>
      <c r="W78" s="157">
        <v>2.5</v>
      </c>
      <c r="X78" s="157">
        <v>2.5</v>
      </c>
      <c r="Y78" s="142">
        <v>2</v>
      </c>
      <c r="Z78" s="142">
        <v>2</v>
      </c>
      <c r="AA78" s="142">
        <v>2</v>
      </c>
      <c r="AB78" s="142">
        <v>2</v>
      </c>
      <c r="AC78" s="142">
        <v>2</v>
      </c>
      <c r="AD78" s="142">
        <v>2</v>
      </c>
      <c r="AE78" s="142">
        <v>2</v>
      </c>
      <c r="AF78" s="142">
        <v>2</v>
      </c>
      <c r="AG78" s="142">
        <v>2</v>
      </c>
      <c r="AH78" s="157">
        <v>3.5</v>
      </c>
      <c r="AI78" s="142">
        <v>3.5</v>
      </c>
      <c r="AJ78" s="142">
        <v>2</v>
      </c>
      <c r="AK78" s="157">
        <v>2</v>
      </c>
      <c r="AL78" s="157">
        <v>2</v>
      </c>
      <c r="AM78" s="157">
        <v>2</v>
      </c>
      <c r="AN78" s="157">
        <v>2</v>
      </c>
      <c r="AO78" s="157">
        <v>2</v>
      </c>
      <c r="AP78" s="157">
        <v>2</v>
      </c>
      <c r="AQ78" s="1253">
        <v>2</v>
      </c>
      <c r="AR78" s="1253">
        <v>2</v>
      </c>
      <c r="AS78" s="157">
        <v>2</v>
      </c>
      <c r="AT78" s="157">
        <v>1.5</v>
      </c>
      <c r="AU78" s="157">
        <v>1.5</v>
      </c>
      <c r="AV78" s="157">
        <v>1.5</v>
      </c>
      <c r="AW78" s="157">
        <v>1.5</v>
      </c>
      <c r="AX78" s="157">
        <v>1.5</v>
      </c>
      <c r="AY78" s="1226">
        <v>1.5</v>
      </c>
    </row>
    <row r="79" spans="1:51" s="110" customFormat="1" ht="12.75">
      <c r="A79" s="360"/>
      <c r="B79" s="152"/>
      <c r="C79" s="122" t="s">
        <v>282</v>
      </c>
      <c r="D79" s="1252">
        <v>4.5</v>
      </c>
      <c r="E79" s="1252">
        <v>4.5</v>
      </c>
      <c r="F79" s="1254">
        <v>3</v>
      </c>
      <c r="G79" s="1252">
        <v>3.5</v>
      </c>
      <c r="H79" s="1252">
        <v>3.5</v>
      </c>
      <c r="I79" s="1252">
        <v>3.5</v>
      </c>
      <c r="J79" s="1252">
        <v>3.5</v>
      </c>
      <c r="K79" s="1252">
        <v>3.5</v>
      </c>
      <c r="L79" s="1252">
        <v>3.5</v>
      </c>
      <c r="M79" s="1252">
        <v>3.5</v>
      </c>
      <c r="N79" s="1252">
        <v>3.5</v>
      </c>
      <c r="O79" s="157">
        <v>3.5</v>
      </c>
      <c r="P79" s="157">
        <v>3.5</v>
      </c>
      <c r="Q79" s="157">
        <v>3.5</v>
      </c>
      <c r="R79" s="157">
        <v>3.5</v>
      </c>
      <c r="S79" s="157">
        <v>3.5</v>
      </c>
      <c r="T79" s="157">
        <v>3.5</v>
      </c>
      <c r="U79" s="157">
        <v>3.5</v>
      </c>
      <c r="V79" s="1252">
        <v>3.5</v>
      </c>
      <c r="W79" s="157">
        <v>3.5</v>
      </c>
      <c r="X79" s="157">
        <v>3.5</v>
      </c>
      <c r="Y79" s="157">
        <v>3.5</v>
      </c>
      <c r="Z79" s="157">
        <v>3.5</v>
      </c>
      <c r="AA79" s="157">
        <v>3.5</v>
      </c>
      <c r="AB79" s="157">
        <v>3.5</v>
      </c>
      <c r="AC79" s="157">
        <v>3.5</v>
      </c>
      <c r="AD79" s="157">
        <v>3.5</v>
      </c>
      <c r="AE79" s="157">
        <v>3.5</v>
      </c>
      <c r="AF79" s="157">
        <v>3.5</v>
      </c>
      <c r="AG79" s="157">
        <v>3.5</v>
      </c>
      <c r="AH79" s="1252">
        <v>2</v>
      </c>
      <c r="AI79" s="142">
        <v>2</v>
      </c>
      <c r="AJ79" s="157">
        <v>3.5</v>
      </c>
      <c r="AK79" s="157">
        <v>3.5</v>
      </c>
      <c r="AL79" s="157">
        <v>3.5</v>
      </c>
      <c r="AM79" s="157">
        <v>3.5</v>
      </c>
      <c r="AN79" s="157">
        <v>3.5</v>
      </c>
      <c r="AO79" s="157">
        <v>3.5</v>
      </c>
      <c r="AP79" s="157">
        <v>3.5</v>
      </c>
      <c r="AQ79" s="157">
        <v>3.5</v>
      </c>
      <c r="AR79" s="157">
        <v>3.5</v>
      </c>
      <c r="AS79" s="1252">
        <v>3.5</v>
      </c>
      <c r="AT79" s="1252">
        <v>1.5</v>
      </c>
      <c r="AU79" s="1252">
        <v>1.5</v>
      </c>
      <c r="AV79" s="1252">
        <v>1.5</v>
      </c>
      <c r="AW79" s="1252">
        <v>1.5</v>
      </c>
      <c r="AX79" s="1252">
        <v>1.5</v>
      </c>
      <c r="AY79" s="1228">
        <v>1.5</v>
      </c>
    </row>
    <row r="80" spans="1:51" s="110" customFormat="1" ht="12.75">
      <c r="A80" s="360"/>
      <c r="B80" s="152"/>
      <c r="C80" s="122" t="s">
        <v>284</v>
      </c>
      <c r="D80" s="142">
        <v>2</v>
      </c>
      <c r="E80" s="142">
        <v>2</v>
      </c>
      <c r="F80" s="142">
        <v>2</v>
      </c>
      <c r="G80" s="157">
        <v>3.25</v>
      </c>
      <c r="H80" s="157">
        <v>3.25</v>
      </c>
      <c r="I80" s="157">
        <v>3.25</v>
      </c>
      <c r="J80" s="157">
        <v>3.25</v>
      </c>
      <c r="K80" s="157">
        <v>3.25</v>
      </c>
      <c r="L80" s="157">
        <v>3.25</v>
      </c>
      <c r="M80" s="157">
        <v>3.25</v>
      </c>
      <c r="N80" s="157">
        <v>3.25</v>
      </c>
      <c r="O80" s="157">
        <v>3.25</v>
      </c>
      <c r="P80" s="157">
        <v>3.25</v>
      </c>
      <c r="Q80" s="157">
        <v>3.25</v>
      </c>
      <c r="R80" s="157">
        <v>3.25</v>
      </c>
      <c r="S80" s="157">
        <v>3.25</v>
      </c>
      <c r="T80" s="157">
        <v>3.25</v>
      </c>
      <c r="U80" s="157">
        <v>3.25</v>
      </c>
      <c r="V80" s="157">
        <v>3.25</v>
      </c>
      <c r="W80" s="157">
        <v>3.25</v>
      </c>
      <c r="X80" s="157">
        <v>3.25</v>
      </c>
      <c r="Y80" s="157" t="s">
        <v>659</v>
      </c>
      <c r="Z80" s="157" t="s">
        <v>659</v>
      </c>
      <c r="AA80" s="157" t="s">
        <v>659</v>
      </c>
      <c r="AB80" s="157" t="s">
        <v>659</v>
      </c>
      <c r="AC80" s="157" t="s">
        <v>659</v>
      </c>
      <c r="AD80" s="157" t="s">
        <v>659</v>
      </c>
      <c r="AE80" s="157" t="s">
        <v>659</v>
      </c>
      <c r="AF80" s="157" t="s">
        <v>659</v>
      </c>
      <c r="AG80" s="157" t="s">
        <v>659</v>
      </c>
      <c r="AH80" s="157" t="s">
        <v>1673</v>
      </c>
      <c r="AI80" s="142" t="s">
        <v>659</v>
      </c>
      <c r="AJ80" s="1255" t="s">
        <v>1673</v>
      </c>
      <c r="AK80" s="1255" t="s">
        <v>1673</v>
      </c>
      <c r="AL80" s="1255" t="s">
        <v>1673</v>
      </c>
      <c r="AM80" s="1255" t="s">
        <v>1673</v>
      </c>
      <c r="AN80" s="1255" t="s">
        <v>1673</v>
      </c>
      <c r="AO80" s="1255" t="s">
        <v>1673</v>
      </c>
      <c r="AP80" s="1255" t="s">
        <v>1673</v>
      </c>
      <c r="AQ80" s="1255" t="s">
        <v>1673</v>
      </c>
      <c r="AR80" s="1255" t="s">
        <v>1673</v>
      </c>
      <c r="AS80" s="157" t="s">
        <v>1673</v>
      </c>
      <c r="AT80" s="157" t="s">
        <v>1673</v>
      </c>
      <c r="AU80" s="157" t="s">
        <v>1673</v>
      </c>
      <c r="AV80" s="157" t="s">
        <v>1673</v>
      </c>
      <c r="AW80" s="157" t="s">
        <v>1673</v>
      </c>
      <c r="AX80" s="157" t="s">
        <v>1673</v>
      </c>
      <c r="AY80" s="1226" t="s">
        <v>1673</v>
      </c>
    </row>
    <row r="81" spans="1:51" ht="12.75">
      <c r="A81" s="362"/>
      <c r="B81" s="835" t="s">
        <v>660</v>
      </c>
      <c r="C81" s="123"/>
      <c r="D81" s="1149">
        <v>0</v>
      </c>
      <c r="E81" s="1149">
        <v>0</v>
      </c>
      <c r="F81" s="140">
        <v>1.5</v>
      </c>
      <c r="G81" s="140">
        <v>1.5</v>
      </c>
      <c r="H81" s="140">
        <v>1.5</v>
      </c>
      <c r="I81" s="140">
        <v>1.5</v>
      </c>
      <c r="J81" s="140">
        <v>1.5</v>
      </c>
      <c r="K81" s="140">
        <v>1.5</v>
      </c>
      <c r="L81" s="140">
        <v>1.5</v>
      </c>
      <c r="M81" s="140">
        <v>1.5</v>
      </c>
      <c r="N81" s="140">
        <v>1.5</v>
      </c>
      <c r="O81" s="1256">
        <v>2</v>
      </c>
      <c r="P81" s="1257">
        <v>2</v>
      </c>
      <c r="Q81" s="1257">
        <v>2</v>
      </c>
      <c r="R81" s="1257">
        <v>2</v>
      </c>
      <c r="S81" s="1257">
        <v>2</v>
      </c>
      <c r="T81" s="1257">
        <v>2</v>
      </c>
      <c r="U81" s="1257">
        <v>2</v>
      </c>
      <c r="V81" s="140">
        <v>2</v>
      </c>
      <c r="W81" s="142">
        <v>2</v>
      </c>
      <c r="X81" s="142">
        <v>2</v>
      </c>
      <c r="Y81" s="142">
        <v>3</v>
      </c>
      <c r="Z81" s="142">
        <v>3</v>
      </c>
      <c r="AA81" s="142">
        <v>3</v>
      </c>
      <c r="AB81" s="142">
        <v>3</v>
      </c>
      <c r="AC81" s="142">
        <v>3</v>
      </c>
      <c r="AD81" s="142">
        <v>3</v>
      </c>
      <c r="AE81" s="142">
        <v>3</v>
      </c>
      <c r="AF81" s="142">
        <v>3</v>
      </c>
      <c r="AG81" s="142">
        <v>3</v>
      </c>
      <c r="AH81" s="140">
        <v>3</v>
      </c>
      <c r="AI81" s="142">
        <v>3</v>
      </c>
      <c r="AJ81" s="142">
        <v>3</v>
      </c>
      <c r="AK81" s="142">
        <v>3</v>
      </c>
      <c r="AL81" s="142">
        <v>3</v>
      </c>
      <c r="AM81" s="142">
        <v>3</v>
      </c>
      <c r="AN81" s="142">
        <v>3</v>
      </c>
      <c r="AO81" s="142">
        <v>3</v>
      </c>
      <c r="AP81" s="142">
        <v>3</v>
      </c>
      <c r="AQ81" s="142">
        <v>3</v>
      </c>
      <c r="AR81" s="142">
        <v>3</v>
      </c>
      <c r="AS81" s="140">
        <v>3</v>
      </c>
      <c r="AT81" s="140">
        <v>3</v>
      </c>
      <c r="AU81" s="140">
        <v>3</v>
      </c>
      <c r="AV81" s="140">
        <v>3</v>
      </c>
      <c r="AW81" s="140">
        <v>3</v>
      </c>
      <c r="AX81" s="140">
        <v>3</v>
      </c>
      <c r="AY81" s="1227">
        <v>3</v>
      </c>
    </row>
    <row r="82" spans="1:51" ht="12.75">
      <c r="A82" s="1249" t="s">
        <v>285</v>
      </c>
      <c r="B82" s="152"/>
      <c r="C82" s="122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250"/>
      <c r="V82" s="131"/>
      <c r="W82" s="1250"/>
      <c r="X82" s="1250"/>
      <c r="Y82" s="1250"/>
      <c r="Z82" s="1250"/>
      <c r="AA82" s="1250"/>
      <c r="AB82" s="1250"/>
      <c r="AC82" s="1250"/>
      <c r="AD82" s="1250"/>
      <c r="AE82" s="1250"/>
      <c r="AF82" s="1250"/>
      <c r="AG82" s="1250"/>
      <c r="AH82" s="131"/>
      <c r="AI82" s="157"/>
      <c r="AJ82" s="1250"/>
      <c r="AK82" s="1250"/>
      <c r="AL82" s="1250"/>
      <c r="AM82" s="1250"/>
      <c r="AN82" s="1250"/>
      <c r="AO82" s="1250"/>
      <c r="AP82" s="1250"/>
      <c r="AQ82" s="1250"/>
      <c r="AR82" s="1250"/>
      <c r="AS82" s="131"/>
      <c r="AT82" s="131"/>
      <c r="AU82" s="131"/>
      <c r="AV82" s="131"/>
      <c r="AW82" s="131"/>
      <c r="AX82" s="131"/>
      <c r="AY82" s="1229"/>
    </row>
    <row r="83" spans="1:51" ht="12.75">
      <c r="A83" s="1249"/>
      <c r="B83" s="1271" t="s">
        <v>286</v>
      </c>
      <c r="C83" s="122"/>
      <c r="D83" s="153" t="s">
        <v>1756</v>
      </c>
      <c r="E83" s="153">
        <v>1.820083870967742</v>
      </c>
      <c r="F83" s="153" t="s">
        <v>1756</v>
      </c>
      <c r="G83" s="153">
        <v>2.62</v>
      </c>
      <c r="H83" s="153">
        <v>1.5925</v>
      </c>
      <c r="I83" s="153">
        <v>2.54</v>
      </c>
      <c r="J83" s="153">
        <v>2.3997</v>
      </c>
      <c r="K83" s="153">
        <v>2.01</v>
      </c>
      <c r="L83" s="153">
        <v>2.3749</v>
      </c>
      <c r="M83" s="153">
        <v>1.5013</v>
      </c>
      <c r="N83" s="153">
        <v>2.1337</v>
      </c>
      <c r="O83" s="153">
        <v>2.9733</v>
      </c>
      <c r="P83" s="153">
        <v>4.3458</v>
      </c>
      <c r="Q83" s="153">
        <v>6.2997</v>
      </c>
      <c r="R83" s="153">
        <v>5.7927</v>
      </c>
      <c r="S83" s="153">
        <v>3.17</v>
      </c>
      <c r="T83" s="153">
        <v>3.17</v>
      </c>
      <c r="U83" s="157">
        <v>5.75</v>
      </c>
      <c r="V83" s="153">
        <v>5.16</v>
      </c>
      <c r="W83" s="157">
        <v>3.13</v>
      </c>
      <c r="X83" s="157">
        <v>3.13</v>
      </c>
      <c r="Y83" s="142" t="s">
        <v>1182</v>
      </c>
      <c r="Z83" s="153" t="s">
        <v>1182</v>
      </c>
      <c r="AA83" s="153" t="s">
        <v>1182</v>
      </c>
      <c r="AB83" s="153">
        <v>4.16</v>
      </c>
      <c r="AC83" s="153">
        <v>7.89</v>
      </c>
      <c r="AD83" s="153">
        <v>7.75</v>
      </c>
      <c r="AE83" s="153">
        <v>5.9</v>
      </c>
      <c r="AF83" s="153">
        <v>7.33</v>
      </c>
      <c r="AG83" s="153">
        <v>6.25</v>
      </c>
      <c r="AH83" s="153">
        <v>4.94</v>
      </c>
      <c r="AI83" s="157">
        <v>1.51</v>
      </c>
      <c r="AJ83" s="153">
        <v>1.7511</v>
      </c>
      <c r="AK83" s="153">
        <v>2.0092</v>
      </c>
      <c r="AL83" s="153">
        <v>6.9099</v>
      </c>
      <c r="AM83" s="153">
        <v>8.6729</v>
      </c>
      <c r="AN83" s="153">
        <v>9.7143</v>
      </c>
      <c r="AO83" s="1253" t="s">
        <v>1756</v>
      </c>
      <c r="AP83" s="1253" t="s">
        <v>1756</v>
      </c>
      <c r="AQ83" s="1253" t="s">
        <v>1756</v>
      </c>
      <c r="AR83" s="1253" t="s">
        <v>1756</v>
      </c>
      <c r="AS83" s="153">
        <v>8.699</v>
      </c>
      <c r="AT83" s="153">
        <v>2.81</v>
      </c>
      <c r="AU83" s="153">
        <v>2.74</v>
      </c>
      <c r="AV83" s="153">
        <v>4.57</v>
      </c>
      <c r="AW83" s="153">
        <v>8.94</v>
      </c>
      <c r="AX83" s="153">
        <v>7.2387</v>
      </c>
      <c r="AY83" s="1230">
        <v>8.79</v>
      </c>
    </row>
    <row r="84" spans="1:51" ht="12.75">
      <c r="A84" s="360"/>
      <c r="B84" s="1271" t="s">
        <v>287</v>
      </c>
      <c r="C84" s="122"/>
      <c r="D84" s="1150">
        <v>2.9805422437758247</v>
      </c>
      <c r="E84" s="1150">
        <v>1.4706548192771083</v>
      </c>
      <c r="F84" s="1150">
        <v>3.9398</v>
      </c>
      <c r="G84" s="153">
        <v>3.1</v>
      </c>
      <c r="H84" s="153">
        <v>2.4648049469964666</v>
      </c>
      <c r="I84" s="153">
        <v>2.89</v>
      </c>
      <c r="J84" s="153">
        <v>3.2485</v>
      </c>
      <c r="K84" s="153">
        <v>2.54</v>
      </c>
      <c r="L84" s="153">
        <v>2.6702572438162546</v>
      </c>
      <c r="M84" s="153">
        <v>1.8496</v>
      </c>
      <c r="N84" s="153">
        <v>2.7651</v>
      </c>
      <c r="O84" s="153">
        <v>2.3486</v>
      </c>
      <c r="P84" s="153">
        <v>3.8637</v>
      </c>
      <c r="Q84" s="153">
        <v>5.7924</v>
      </c>
      <c r="R84" s="153">
        <v>5.5404</v>
      </c>
      <c r="S84" s="153">
        <v>4.0699</v>
      </c>
      <c r="T84" s="153">
        <v>5.32</v>
      </c>
      <c r="U84" s="157">
        <v>5.41</v>
      </c>
      <c r="V84" s="153">
        <v>5.13</v>
      </c>
      <c r="W84" s="157">
        <v>5.17</v>
      </c>
      <c r="X84" s="157">
        <v>3.73</v>
      </c>
      <c r="Y84" s="153">
        <v>6.08</v>
      </c>
      <c r="Z84" s="153">
        <v>5.55</v>
      </c>
      <c r="AA84" s="153">
        <v>4.72</v>
      </c>
      <c r="AB84" s="153">
        <v>4.32</v>
      </c>
      <c r="AC84" s="153">
        <v>6.64</v>
      </c>
      <c r="AD84" s="153">
        <v>6.83</v>
      </c>
      <c r="AE84" s="153">
        <v>5.98</v>
      </c>
      <c r="AF84" s="153">
        <v>6.73</v>
      </c>
      <c r="AG84" s="153">
        <v>6</v>
      </c>
      <c r="AH84" s="153">
        <v>6.8</v>
      </c>
      <c r="AI84" s="157">
        <v>1.77</v>
      </c>
      <c r="AJ84" s="153">
        <v>2.4136</v>
      </c>
      <c r="AK84" s="153">
        <v>2.7298</v>
      </c>
      <c r="AL84" s="153">
        <v>4.6669</v>
      </c>
      <c r="AM84" s="153">
        <v>6.3535</v>
      </c>
      <c r="AN84" s="153">
        <v>8.7424</v>
      </c>
      <c r="AO84" s="153">
        <v>9.0115</v>
      </c>
      <c r="AP84" s="153">
        <v>7.7876</v>
      </c>
      <c r="AQ84" s="153">
        <v>7.346</v>
      </c>
      <c r="AR84" s="153">
        <v>7.4127</v>
      </c>
      <c r="AS84" s="153">
        <v>8.1341</v>
      </c>
      <c r="AT84" s="153">
        <v>3.81</v>
      </c>
      <c r="AU84" s="153">
        <v>3.77</v>
      </c>
      <c r="AV84" s="153">
        <v>5.63</v>
      </c>
      <c r="AW84" s="153">
        <v>7.73</v>
      </c>
      <c r="AX84" s="153">
        <v>6.8209</v>
      </c>
      <c r="AY84" s="1230">
        <v>8.21</v>
      </c>
    </row>
    <row r="85" spans="1:51" ht="12.75">
      <c r="A85" s="360"/>
      <c r="B85" s="1271" t="s">
        <v>288</v>
      </c>
      <c r="C85" s="122"/>
      <c r="D85" s="153" t="s">
        <v>1756</v>
      </c>
      <c r="E85" s="153" t="s">
        <v>1756</v>
      </c>
      <c r="F85" s="1151">
        <v>4.420184745762712</v>
      </c>
      <c r="G85" s="1151">
        <v>3.7</v>
      </c>
      <c r="H85" s="153">
        <v>2.5683</v>
      </c>
      <c r="I85" s="153">
        <v>3.77</v>
      </c>
      <c r="J85" s="153">
        <v>3.8641</v>
      </c>
      <c r="K85" s="153">
        <v>2.7782</v>
      </c>
      <c r="L85" s="1259">
        <v>3.2519</v>
      </c>
      <c r="M85" s="1259">
        <v>2.6727</v>
      </c>
      <c r="N85" s="1259">
        <v>3.51395</v>
      </c>
      <c r="O85" s="153">
        <v>2.6605</v>
      </c>
      <c r="P85" s="153">
        <v>4.325</v>
      </c>
      <c r="Q85" s="1076">
        <v>0</v>
      </c>
      <c r="R85" s="1076">
        <v>0</v>
      </c>
      <c r="S85" s="1076">
        <v>4.39</v>
      </c>
      <c r="T85" s="1076">
        <v>4.98</v>
      </c>
      <c r="U85" s="157">
        <v>4.5</v>
      </c>
      <c r="V85" s="1259">
        <v>5.16</v>
      </c>
      <c r="W85" s="157">
        <v>5.16</v>
      </c>
      <c r="X85" s="157">
        <v>4.75</v>
      </c>
      <c r="Y85" s="153">
        <v>5.64</v>
      </c>
      <c r="Z85" s="153" t="s">
        <v>1182</v>
      </c>
      <c r="AA85" s="153">
        <v>3.98</v>
      </c>
      <c r="AB85" s="153">
        <v>5.17</v>
      </c>
      <c r="AC85" s="153" t="s">
        <v>1756</v>
      </c>
      <c r="AD85" s="153" t="s">
        <v>1756</v>
      </c>
      <c r="AE85" s="153">
        <v>5.77</v>
      </c>
      <c r="AF85" s="153">
        <v>5.77</v>
      </c>
      <c r="AG85" s="153">
        <v>5.82</v>
      </c>
      <c r="AH85" s="1259">
        <v>5.91</v>
      </c>
      <c r="AI85" s="157">
        <v>0</v>
      </c>
      <c r="AJ85" s="153">
        <v>2.6771</v>
      </c>
      <c r="AK85" s="153">
        <v>0</v>
      </c>
      <c r="AL85" s="153">
        <v>0</v>
      </c>
      <c r="AM85" s="153">
        <v>5.8226</v>
      </c>
      <c r="AN85" s="153">
        <v>7.7899</v>
      </c>
      <c r="AO85" s="1253" t="s">
        <v>1756</v>
      </c>
      <c r="AP85" s="1253" t="s">
        <v>1756</v>
      </c>
      <c r="AQ85" s="153">
        <v>6.8707</v>
      </c>
      <c r="AR85" s="1253" t="s">
        <v>1756</v>
      </c>
      <c r="AS85" s="1259">
        <v>8.2779</v>
      </c>
      <c r="AT85" s="1259" t="s">
        <v>1756</v>
      </c>
      <c r="AU85" s="1259">
        <v>4.28</v>
      </c>
      <c r="AV85" s="1259">
        <v>5.56</v>
      </c>
      <c r="AW85" s="1259" t="s">
        <v>1756</v>
      </c>
      <c r="AX85" s="1259">
        <v>6.8699</v>
      </c>
      <c r="AY85" s="1231">
        <v>9.04</v>
      </c>
    </row>
    <row r="86" spans="1:51" ht="12.75">
      <c r="A86" s="360"/>
      <c r="B86" s="1271" t="s">
        <v>289</v>
      </c>
      <c r="C86" s="122"/>
      <c r="D86" s="153">
        <v>4.928079080914116</v>
      </c>
      <c r="E86" s="153">
        <v>3.8123749843660346</v>
      </c>
      <c r="F86" s="153">
        <v>4.78535242830253</v>
      </c>
      <c r="G86" s="153">
        <v>3.8745670329670325</v>
      </c>
      <c r="H86" s="153">
        <v>3.4186746835443036</v>
      </c>
      <c r="I86" s="153">
        <v>4.31</v>
      </c>
      <c r="J86" s="153">
        <v>4.04</v>
      </c>
      <c r="K86" s="153">
        <v>3.78</v>
      </c>
      <c r="L86" s="153">
        <v>3.1393493670886072</v>
      </c>
      <c r="M86" s="153">
        <v>3.0861</v>
      </c>
      <c r="N86" s="153">
        <v>3.9996456840042054</v>
      </c>
      <c r="O86" s="153">
        <v>3.0448</v>
      </c>
      <c r="P86" s="153">
        <v>4.6724</v>
      </c>
      <c r="Q86" s="153">
        <v>6.4471</v>
      </c>
      <c r="R86" s="153">
        <v>5.9542</v>
      </c>
      <c r="S86" s="153">
        <v>4.8222</v>
      </c>
      <c r="T86" s="153">
        <v>5.3</v>
      </c>
      <c r="U86" s="157">
        <v>5.66</v>
      </c>
      <c r="V86" s="153">
        <v>6.47</v>
      </c>
      <c r="W86" s="157">
        <v>6.47</v>
      </c>
      <c r="X86" s="157">
        <v>3.56</v>
      </c>
      <c r="Y86" s="153">
        <v>5.57</v>
      </c>
      <c r="Z86" s="153">
        <v>5.65</v>
      </c>
      <c r="AA86" s="153">
        <v>4.96</v>
      </c>
      <c r="AB86" s="153">
        <v>5.2</v>
      </c>
      <c r="AC86" s="153">
        <v>6.84</v>
      </c>
      <c r="AD86" s="153">
        <v>6.19</v>
      </c>
      <c r="AE86" s="153">
        <v>5.96</v>
      </c>
      <c r="AF86" s="153">
        <v>6.53</v>
      </c>
      <c r="AG86" s="153">
        <v>6.59</v>
      </c>
      <c r="AH86" s="153">
        <v>6.55</v>
      </c>
      <c r="AI86" s="157">
        <v>0</v>
      </c>
      <c r="AJ86" s="153">
        <v>3.3858</v>
      </c>
      <c r="AK86" s="153">
        <v>0</v>
      </c>
      <c r="AL86" s="153">
        <v>6.0352</v>
      </c>
      <c r="AM86" s="153">
        <v>5.4338</v>
      </c>
      <c r="AN86" s="153">
        <v>7.394</v>
      </c>
      <c r="AO86" s="153">
        <v>8.1051</v>
      </c>
      <c r="AP86" s="1253" t="s">
        <v>1756</v>
      </c>
      <c r="AQ86" s="153">
        <v>7.5991</v>
      </c>
      <c r="AR86" s="1253" t="s">
        <v>1756</v>
      </c>
      <c r="AS86" s="153">
        <v>7.275</v>
      </c>
      <c r="AT86" s="153" t="s">
        <v>1756</v>
      </c>
      <c r="AU86" s="153">
        <v>5.41</v>
      </c>
      <c r="AV86" s="153">
        <v>6.38</v>
      </c>
      <c r="AW86" s="153">
        <v>7.65</v>
      </c>
      <c r="AX86" s="153">
        <v>7.187</v>
      </c>
      <c r="AY86" s="1230">
        <v>8.61</v>
      </c>
    </row>
    <row r="87" spans="1:51" s="110" customFormat="1" ht="12.75">
      <c r="A87" s="360"/>
      <c r="B87" s="152" t="s">
        <v>216</v>
      </c>
      <c r="C87" s="122"/>
      <c r="D87" s="157" t="s">
        <v>217</v>
      </c>
      <c r="E87" s="157" t="s">
        <v>217</v>
      </c>
      <c r="F87" s="157" t="s">
        <v>217</v>
      </c>
      <c r="G87" s="157" t="s">
        <v>217</v>
      </c>
      <c r="H87" s="157" t="s">
        <v>217</v>
      </c>
      <c r="I87" s="157" t="s">
        <v>290</v>
      </c>
      <c r="J87" s="157" t="s">
        <v>290</v>
      </c>
      <c r="K87" s="157" t="s">
        <v>290</v>
      </c>
      <c r="L87" s="157" t="s">
        <v>290</v>
      </c>
      <c r="M87" s="157" t="s">
        <v>290</v>
      </c>
      <c r="N87" s="157" t="s">
        <v>290</v>
      </c>
      <c r="O87" s="157" t="s">
        <v>290</v>
      </c>
      <c r="P87" s="157" t="s">
        <v>291</v>
      </c>
      <c r="Q87" s="157" t="s">
        <v>291</v>
      </c>
      <c r="R87" s="157" t="s">
        <v>291</v>
      </c>
      <c r="S87" s="157" t="s">
        <v>291</v>
      </c>
      <c r="T87" s="157" t="s">
        <v>636</v>
      </c>
      <c r="U87" s="157" t="s">
        <v>636</v>
      </c>
      <c r="V87" s="157" t="s">
        <v>639</v>
      </c>
      <c r="W87" s="157" t="s">
        <v>639</v>
      </c>
      <c r="X87" s="157" t="s">
        <v>639</v>
      </c>
      <c r="Y87" s="157" t="s">
        <v>639</v>
      </c>
      <c r="Z87" s="157" t="s">
        <v>639</v>
      </c>
      <c r="AA87" s="157" t="s">
        <v>639</v>
      </c>
      <c r="AB87" s="157" t="s">
        <v>639</v>
      </c>
      <c r="AC87" s="157" t="s">
        <v>639</v>
      </c>
      <c r="AD87" s="157" t="s">
        <v>639</v>
      </c>
      <c r="AE87" s="157" t="s">
        <v>639</v>
      </c>
      <c r="AF87" s="157" t="s">
        <v>639</v>
      </c>
      <c r="AG87" s="157" t="s">
        <v>639</v>
      </c>
      <c r="AH87" s="157" t="s">
        <v>881</v>
      </c>
      <c r="AI87" s="1260" t="s">
        <v>881</v>
      </c>
      <c r="AJ87" s="1260" t="s">
        <v>881</v>
      </c>
      <c r="AK87" s="153" t="s">
        <v>881</v>
      </c>
      <c r="AL87" s="153" t="s">
        <v>881</v>
      </c>
      <c r="AM87" s="153" t="s">
        <v>881</v>
      </c>
      <c r="AN87" s="153" t="s">
        <v>881</v>
      </c>
      <c r="AO87" s="153" t="s">
        <v>881</v>
      </c>
      <c r="AP87" s="153" t="s">
        <v>881</v>
      </c>
      <c r="AQ87" s="153" t="s">
        <v>881</v>
      </c>
      <c r="AR87" s="153" t="s">
        <v>881</v>
      </c>
      <c r="AS87" s="157" t="s">
        <v>881</v>
      </c>
      <c r="AT87" s="157" t="s">
        <v>881</v>
      </c>
      <c r="AU87" s="157" t="s">
        <v>881</v>
      </c>
      <c r="AV87" s="157" t="s">
        <v>881</v>
      </c>
      <c r="AW87" s="157" t="s">
        <v>881</v>
      </c>
      <c r="AX87" s="157" t="s">
        <v>881</v>
      </c>
      <c r="AY87" s="1226" t="s">
        <v>1621</v>
      </c>
    </row>
    <row r="88" spans="1:51" ht="12.75">
      <c r="A88" s="362"/>
      <c r="B88" s="835" t="s">
        <v>292</v>
      </c>
      <c r="C88" s="123"/>
      <c r="D88" s="140" t="s">
        <v>293</v>
      </c>
      <c r="E88" s="140" t="s">
        <v>215</v>
      </c>
      <c r="F88" s="140" t="s">
        <v>215</v>
      </c>
      <c r="G88" s="140" t="s">
        <v>215</v>
      </c>
      <c r="H88" s="140" t="s">
        <v>215</v>
      </c>
      <c r="I88" s="140" t="s">
        <v>294</v>
      </c>
      <c r="J88" s="140" t="s">
        <v>295</v>
      </c>
      <c r="K88" s="140" t="s">
        <v>295</v>
      </c>
      <c r="L88" s="140" t="s">
        <v>295</v>
      </c>
      <c r="M88" s="140" t="s">
        <v>295</v>
      </c>
      <c r="N88" s="140" t="s">
        <v>295</v>
      </c>
      <c r="O88" s="140" t="s">
        <v>296</v>
      </c>
      <c r="P88" s="140" t="s">
        <v>297</v>
      </c>
      <c r="Q88" s="140" t="s">
        <v>297</v>
      </c>
      <c r="R88" s="140" t="s">
        <v>297</v>
      </c>
      <c r="S88" s="140" t="s">
        <v>297</v>
      </c>
      <c r="T88" s="140" t="s">
        <v>637</v>
      </c>
      <c r="U88" s="157" t="s">
        <v>637</v>
      </c>
      <c r="V88" s="140" t="s">
        <v>640</v>
      </c>
      <c r="W88" s="157" t="s">
        <v>640</v>
      </c>
      <c r="X88" s="157" t="s">
        <v>640</v>
      </c>
      <c r="Y88" s="157" t="s">
        <v>640</v>
      </c>
      <c r="Z88" s="157" t="s">
        <v>640</v>
      </c>
      <c r="AA88" s="157" t="s">
        <v>640</v>
      </c>
      <c r="AB88" s="157" t="s">
        <v>296</v>
      </c>
      <c r="AC88" s="157" t="s">
        <v>296</v>
      </c>
      <c r="AD88" s="157" t="s">
        <v>296</v>
      </c>
      <c r="AE88" s="157" t="s">
        <v>296</v>
      </c>
      <c r="AF88" s="157" t="s">
        <v>296</v>
      </c>
      <c r="AG88" s="157" t="s">
        <v>296</v>
      </c>
      <c r="AH88" s="140" t="s">
        <v>296</v>
      </c>
      <c r="AI88" s="157" t="s">
        <v>882</v>
      </c>
      <c r="AJ88" s="157" t="s">
        <v>882</v>
      </c>
      <c r="AK88" s="153" t="s">
        <v>882</v>
      </c>
      <c r="AL88" s="153" t="s">
        <v>882</v>
      </c>
      <c r="AM88" s="153" t="s">
        <v>882</v>
      </c>
      <c r="AN88" s="153" t="s">
        <v>882</v>
      </c>
      <c r="AO88" s="153" t="s">
        <v>1674</v>
      </c>
      <c r="AP88" s="153" t="s">
        <v>1674</v>
      </c>
      <c r="AQ88" s="153" t="s">
        <v>1674</v>
      </c>
      <c r="AR88" s="153" t="s">
        <v>1674</v>
      </c>
      <c r="AS88" s="140" t="s">
        <v>595</v>
      </c>
      <c r="AT88" s="140" t="s">
        <v>595</v>
      </c>
      <c r="AU88" s="140" t="s">
        <v>595</v>
      </c>
      <c r="AV88" s="140" t="s">
        <v>595</v>
      </c>
      <c r="AW88" s="140" t="s">
        <v>595</v>
      </c>
      <c r="AX88" s="140" t="s">
        <v>595</v>
      </c>
      <c r="AY88" s="1227" t="s">
        <v>595</v>
      </c>
    </row>
    <row r="89" spans="1:51" s="848" customFormat="1" ht="12.75">
      <c r="A89" s="1261" t="s">
        <v>298</v>
      </c>
      <c r="B89" s="1272"/>
      <c r="C89" s="847"/>
      <c r="D89" s="1077">
        <v>4.5</v>
      </c>
      <c r="E89" s="1077">
        <v>0.711</v>
      </c>
      <c r="F89" s="1077">
        <v>4.712</v>
      </c>
      <c r="G89" s="1077">
        <v>3.177</v>
      </c>
      <c r="H89" s="1077">
        <v>1.222</v>
      </c>
      <c r="I89" s="1077">
        <v>1.965</v>
      </c>
      <c r="J89" s="1077">
        <v>2.133</v>
      </c>
      <c r="K89" s="1077">
        <v>2.111</v>
      </c>
      <c r="L89" s="1077">
        <v>3.029</v>
      </c>
      <c r="M89" s="1077">
        <v>1.688</v>
      </c>
      <c r="N89" s="1077">
        <v>3.0342345624701954</v>
      </c>
      <c r="O89" s="604">
        <v>3.3517</v>
      </c>
      <c r="P89" s="604">
        <v>4.9267</v>
      </c>
      <c r="Q89" s="604">
        <v>7.5521</v>
      </c>
      <c r="R89" s="604">
        <v>5.0667</v>
      </c>
      <c r="S89" s="604">
        <v>2.69</v>
      </c>
      <c r="T89" s="604">
        <v>6.48</v>
      </c>
      <c r="U89" s="604">
        <v>4.64</v>
      </c>
      <c r="V89" s="1077">
        <v>3.61</v>
      </c>
      <c r="W89" s="1262">
        <v>5.15</v>
      </c>
      <c r="X89" s="1262">
        <v>2.33</v>
      </c>
      <c r="Y89" s="1262">
        <v>5.16</v>
      </c>
      <c r="Z89" s="1262">
        <v>5.34</v>
      </c>
      <c r="AA89" s="1262">
        <v>2.38</v>
      </c>
      <c r="AB89" s="1262">
        <v>3.37</v>
      </c>
      <c r="AC89" s="1262">
        <v>8.32</v>
      </c>
      <c r="AD89" s="1262">
        <v>6.38</v>
      </c>
      <c r="AE89" s="1262">
        <v>5.06</v>
      </c>
      <c r="AF89" s="1262">
        <v>7.07</v>
      </c>
      <c r="AG89" s="1262">
        <v>5.02</v>
      </c>
      <c r="AH89" s="1077">
        <v>3.66</v>
      </c>
      <c r="AI89" s="157">
        <v>1.41</v>
      </c>
      <c r="AJ89" s="153">
        <v>2</v>
      </c>
      <c r="AK89" s="153">
        <v>5.1</v>
      </c>
      <c r="AL89" s="153">
        <v>9.22</v>
      </c>
      <c r="AM89" s="153">
        <v>9.93</v>
      </c>
      <c r="AN89" s="153">
        <v>12.8296</v>
      </c>
      <c r="AO89" s="153">
        <v>11.64</v>
      </c>
      <c r="AP89" s="153">
        <v>8.85</v>
      </c>
      <c r="AQ89" s="153">
        <v>7.8112</v>
      </c>
      <c r="AR89" s="153">
        <v>7.127</v>
      </c>
      <c r="AS89" s="1077">
        <v>6.57</v>
      </c>
      <c r="AT89" s="1077">
        <v>2.46</v>
      </c>
      <c r="AU89" s="1077">
        <v>3.24</v>
      </c>
      <c r="AV89" s="1077">
        <v>5.89</v>
      </c>
      <c r="AW89" s="1077">
        <v>9.79</v>
      </c>
      <c r="AX89" s="1077">
        <v>8.59</v>
      </c>
      <c r="AY89" s="1232">
        <v>10.58</v>
      </c>
    </row>
    <row r="90" spans="1:51" ht="12.75">
      <c r="A90" s="1249" t="s">
        <v>221</v>
      </c>
      <c r="B90" s="152"/>
      <c r="C90" s="122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250"/>
      <c r="V90" s="157"/>
      <c r="W90" s="1250"/>
      <c r="X90" s="1250"/>
      <c r="Y90" s="1250"/>
      <c r="Z90" s="1250"/>
      <c r="AA90" s="1250"/>
      <c r="AB90" s="1250"/>
      <c r="AC90" s="1250"/>
      <c r="AD90" s="1250"/>
      <c r="AE90" s="1250"/>
      <c r="AF90" s="1250"/>
      <c r="AG90" s="1250"/>
      <c r="AH90" s="157"/>
      <c r="AI90" s="157"/>
      <c r="AJ90" s="1250"/>
      <c r="AK90" s="153"/>
      <c r="AL90" s="153"/>
      <c r="AM90" s="1250"/>
      <c r="AN90" s="1250"/>
      <c r="AO90" s="1253"/>
      <c r="AP90" s="1253"/>
      <c r="AQ90" s="1250"/>
      <c r="AR90" s="1250"/>
      <c r="AS90" s="157"/>
      <c r="AT90" s="157"/>
      <c r="AU90" s="157"/>
      <c r="AV90" s="157"/>
      <c r="AW90" s="157"/>
      <c r="AX90" s="157"/>
      <c r="AY90" s="1226"/>
    </row>
    <row r="91" spans="1:51" ht="12.75">
      <c r="A91" s="360"/>
      <c r="B91" s="834" t="s">
        <v>222</v>
      </c>
      <c r="C91" s="122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250"/>
      <c r="V91" s="157"/>
      <c r="W91" s="1250"/>
      <c r="X91" s="1250"/>
      <c r="Y91" s="1250"/>
      <c r="Z91" s="1250"/>
      <c r="AA91" s="1250"/>
      <c r="AB91" s="1250"/>
      <c r="AC91" s="1250"/>
      <c r="AD91" s="1250"/>
      <c r="AE91" s="1250"/>
      <c r="AF91" s="1250"/>
      <c r="AG91" s="1250"/>
      <c r="AH91" s="157"/>
      <c r="AI91" s="157"/>
      <c r="AJ91" s="1250"/>
      <c r="AK91" s="1250"/>
      <c r="AL91" s="1250"/>
      <c r="AM91" s="1250"/>
      <c r="AN91" s="1250"/>
      <c r="AO91" s="1253"/>
      <c r="AP91" s="1253"/>
      <c r="AQ91" s="1250"/>
      <c r="AR91" s="1250"/>
      <c r="AS91" s="157"/>
      <c r="AT91" s="157"/>
      <c r="AU91" s="157"/>
      <c r="AV91" s="157"/>
      <c r="AW91" s="157"/>
      <c r="AX91" s="157"/>
      <c r="AY91" s="1226"/>
    </row>
    <row r="92" spans="1:51" ht="12.75">
      <c r="A92" s="360"/>
      <c r="B92" s="152" t="s">
        <v>223</v>
      </c>
      <c r="C92" s="122"/>
      <c r="D92" s="157" t="s">
        <v>299</v>
      </c>
      <c r="E92" s="157" t="s">
        <v>224</v>
      </c>
      <c r="F92" s="157" t="s">
        <v>300</v>
      </c>
      <c r="G92" s="157" t="s">
        <v>224</v>
      </c>
      <c r="H92" s="157" t="s">
        <v>224</v>
      </c>
      <c r="I92" s="157" t="s">
        <v>224</v>
      </c>
      <c r="J92" s="157" t="s">
        <v>224</v>
      </c>
      <c r="K92" s="157" t="s">
        <v>224</v>
      </c>
      <c r="L92" s="157" t="s">
        <v>224</v>
      </c>
      <c r="M92" s="157" t="s">
        <v>224</v>
      </c>
      <c r="N92" s="157" t="s">
        <v>224</v>
      </c>
      <c r="O92" s="157" t="s">
        <v>224</v>
      </c>
      <c r="P92" s="157" t="s">
        <v>224</v>
      </c>
      <c r="Q92" s="157" t="s">
        <v>349</v>
      </c>
      <c r="R92" s="157" t="s">
        <v>633</v>
      </c>
      <c r="S92" s="157" t="s">
        <v>382</v>
      </c>
      <c r="T92" s="157" t="s">
        <v>382</v>
      </c>
      <c r="U92" s="157" t="s">
        <v>382</v>
      </c>
      <c r="V92" s="157" t="s">
        <v>382</v>
      </c>
      <c r="W92" s="157" t="s">
        <v>382</v>
      </c>
      <c r="X92" s="157" t="s">
        <v>382</v>
      </c>
      <c r="Y92" s="157" t="s">
        <v>661</v>
      </c>
      <c r="Z92" s="157" t="s">
        <v>661</v>
      </c>
      <c r="AA92" s="157" t="s">
        <v>661</v>
      </c>
      <c r="AB92" s="157" t="s">
        <v>628</v>
      </c>
      <c r="AC92" s="157" t="s">
        <v>628</v>
      </c>
      <c r="AD92" s="157" t="s">
        <v>628</v>
      </c>
      <c r="AE92" s="157" t="s">
        <v>628</v>
      </c>
      <c r="AF92" s="157" t="s">
        <v>628</v>
      </c>
      <c r="AG92" s="157" t="s">
        <v>913</v>
      </c>
      <c r="AH92" s="157" t="s">
        <v>913</v>
      </c>
      <c r="AI92" s="157" t="s">
        <v>913</v>
      </c>
      <c r="AJ92" s="157" t="s">
        <v>913</v>
      </c>
      <c r="AK92" s="157" t="s">
        <v>913</v>
      </c>
      <c r="AL92" s="157" t="s">
        <v>913</v>
      </c>
      <c r="AM92" s="157" t="s">
        <v>1675</v>
      </c>
      <c r="AN92" s="157" t="s">
        <v>1675</v>
      </c>
      <c r="AO92" s="157" t="s">
        <v>1676</v>
      </c>
      <c r="AP92" s="157" t="s">
        <v>1676</v>
      </c>
      <c r="AQ92" s="157" t="s">
        <v>1677</v>
      </c>
      <c r="AR92" s="157" t="s">
        <v>1677</v>
      </c>
      <c r="AS92" s="157" t="s">
        <v>1677</v>
      </c>
      <c r="AT92" s="157" t="s">
        <v>1677</v>
      </c>
      <c r="AU92" s="157" t="s">
        <v>1677</v>
      </c>
      <c r="AV92" s="157" t="s">
        <v>1677</v>
      </c>
      <c r="AW92" s="157" t="s">
        <v>1677</v>
      </c>
      <c r="AX92" s="157" t="s">
        <v>1677</v>
      </c>
      <c r="AY92" s="1226" t="s">
        <v>1677</v>
      </c>
    </row>
    <row r="93" spans="1:51" ht="12.75">
      <c r="A93" s="360"/>
      <c r="B93" s="152" t="s">
        <v>226</v>
      </c>
      <c r="C93" s="122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250"/>
      <c r="V93" s="157"/>
      <c r="W93" s="1250"/>
      <c r="X93" s="1250"/>
      <c r="Y93" s="1250"/>
      <c r="Z93" s="1250"/>
      <c r="AA93" s="1250"/>
      <c r="AB93" s="1250"/>
      <c r="AC93" s="1250"/>
      <c r="AD93" s="1250"/>
      <c r="AE93" s="1250"/>
      <c r="AF93" s="1250"/>
      <c r="AG93" s="1250"/>
      <c r="AH93" s="157"/>
      <c r="AI93" s="157"/>
      <c r="AJ93" s="1250"/>
      <c r="AK93" s="1250"/>
      <c r="AL93" s="1250"/>
      <c r="AM93" s="1250"/>
      <c r="AN93" s="1250"/>
      <c r="AO93" s="1250"/>
      <c r="AP93" s="1250"/>
      <c r="AQ93" s="1250"/>
      <c r="AR93" s="1250"/>
      <c r="AS93" s="157"/>
      <c r="AT93" s="157"/>
      <c r="AU93" s="157"/>
      <c r="AV93" s="157"/>
      <c r="AW93" s="157"/>
      <c r="AX93" s="157"/>
      <c r="AY93" s="1226"/>
    </row>
    <row r="94" spans="1:51" ht="12.75">
      <c r="A94" s="360"/>
      <c r="B94" s="152"/>
      <c r="C94" s="122" t="s">
        <v>227</v>
      </c>
      <c r="D94" s="156">
        <v>0</v>
      </c>
      <c r="E94" s="157" t="s">
        <v>228</v>
      </c>
      <c r="F94" s="157" t="s">
        <v>301</v>
      </c>
      <c r="G94" s="157" t="s">
        <v>229</v>
      </c>
      <c r="H94" s="157" t="s">
        <v>229</v>
      </c>
      <c r="I94" s="157" t="s">
        <v>229</v>
      </c>
      <c r="J94" s="157" t="s">
        <v>229</v>
      </c>
      <c r="K94" s="157" t="s">
        <v>229</v>
      </c>
      <c r="L94" s="157" t="s">
        <v>229</v>
      </c>
      <c r="M94" s="157" t="s">
        <v>229</v>
      </c>
      <c r="N94" s="157" t="s">
        <v>229</v>
      </c>
      <c r="O94" s="157" t="s">
        <v>229</v>
      </c>
      <c r="P94" s="157" t="s">
        <v>229</v>
      </c>
      <c r="Q94" s="157" t="s">
        <v>634</v>
      </c>
      <c r="R94" s="157" t="s">
        <v>379</v>
      </c>
      <c r="S94" s="157" t="s">
        <v>379</v>
      </c>
      <c r="T94" s="157" t="s">
        <v>379</v>
      </c>
      <c r="U94" s="157" t="s">
        <v>379</v>
      </c>
      <c r="V94" s="157" t="s">
        <v>379</v>
      </c>
      <c r="W94" s="157" t="s">
        <v>336</v>
      </c>
      <c r="X94" s="157" t="s">
        <v>336</v>
      </c>
      <c r="Y94" s="157" t="s">
        <v>336</v>
      </c>
      <c r="Z94" s="157" t="s">
        <v>336</v>
      </c>
      <c r="AA94" s="157" t="s">
        <v>336</v>
      </c>
      <c r="AB94" s="157" t="s">
        <v>336</v>
      </c>
      <c r="AC94" s="157" t="s">
        <v>336</v>
      </c>
      <c r="AD94" s="157" t="s">
        <v>336</v>
      </c>
      <c r="AE94" s="157" t="s">
        <v>336</v>
      </c>
      <c r="AF94" s="157" t="s">
        <v>336</v>
      </c>
      <c r="AG94" s="157" t="s">
        <v>336</v>
      </c>
      <c r="AH94" s="157" t="s">
        <v>336</v>
      </c>
      <c r="AI94" s="157" t="s">
        <v>883</v>
      </c>
      <c r="AJ94" s="157" t="s">
        <v>1127</v>
      </c>
      <c r="AK94" s="157" t="s">
        <v>1127</v>
      </c>
      <c r="AL94" s="157" t="s">
        <v>1127</v>
      </c>
      <c r="AM94" s="157" t="s">
        <v>883</v>
      </c>
      <c r="AN94" s="157" t="s">
        <v>1678</v>
      </c>
      <c r="AO94" s="157" t="s">
        <v>1678</v>
      </c>
      <c r="AP94" s="157" t="s">
        <v>1678</v>
      </c>
      <c r="AQ94" s="157" t="s">
        <v>1678</v>
      </c>
      <c r="AR94" s="157" t="s">
        <v>1679</v>
      </c>
      <c r="AS94" s="157" t="s">
        <v>1680</v>
      </c>
      <c r="AT94" s="157" t="s">
        <v>1680</v>
      </c>
      <c r="AU94" s="157" t="s">
        <v>1680</v>
      </c>
      <c r="AV94" s="157" t="s">
        <v>1680</v>
      </c>
      <c r="AW94" s="157" t="s">
        <v>1680</v>
      </c>
      <c r="AX94" s="157" t="s">
        <v>1680</v>
      </c>
      <c r="AY94" s="1226" t="s">
        <v>1680</v>
      </c>
    </row>
    <row r="95" spans="1:51" ht="12.75">
      <c r="A95" s="360"/>
      <c r="B95" s="152"/>
      <c r="C95" s="122" t="s">
        <v>230</v>
      </c>
      <c r="D95" s="157" t="s">
        <v>224</v>
      </c>
      <c r="E95" s="157" t="s">
        <v>231</v>
      </c>
      <c r="F95" s="157" t="s">
        <v>232</v>
      </c>
      <c r="G95" s="157" t="s">
        <v>229</v>
      </c>
      <c r="H95" s="157" t="s">
        <v>232</v>
      </c>
      <c r="I95" s="157" t="s">
        <v>232</v>
      </c>
      <c r="J95" s="157" t="s">
        <v>232</v>
      </c>
      <c r="K95" s="157" t="s">
        <v>232</v>
      </c>
      <c r="L95" s="157" t="s">
        <v>302</v>
      </c>
      <c r="M95" s="157" t="s">
        <v>302</v>
      </c>
      <c r="N95" s="157" t="s">
        <v>302</v>
      </c>
      <c r="O95" s="157" t="s">
        <v>302</v>
      </c>
      <c r="P95" s="157" t="s">
        <v>302</v>
      </c>
      <c r="Q95" s="157" t="s">
        <v>350</v>
      </c>
      <c r="R95" s="157" t="s">
        <v>350</v>
      </c>
      <c r="S95" s="157" t="s">
        <v>350</v>
      </c>
      <c r="T95" s="157" t="s">
        <v>350</v>
      </c>
      <c r="U95" s="157" t="s">
        <v>350</v>
      </c>
      <c r="V95" s="157" t="s">
        <v>350</v>
      </c>
      <c r="W95" s="157" t="s">
        <v>337</v>
      </c>
      <c r="X95" s="157" t="s">
        <v>337</v>
      </c>
      <c r="Y95" s="157" t="s">
        <v>337</v>
      </c>
      <c r="Z95" s="157" t="s">
        <v>337</v>
      </c>
      <c r="AA95" s="157" t="s">
        <v>337</v>
      </c>
      <c r="AB95" s="157" t="s">
        <v>337</v>
      </c>
      <c r="AC95" s="157" t="s">
        <v>337</v>
      </c>
      <c r="AD95" s="157" t="s">
        <v>337</v>
      </c>
      <c r="AE95" s="157" t="s">
        <v>1127</v>
      </c>
      <c r="AF95" s="157" t="s">
        <v>1127</v>
      </c>
      <c r="AG95" s="157" t="s">
        <v>914</v>
      </c>
      <c r="AH95" s="157" t="s">
        <v>914</v>
      </c>
      <c r="AI95" s="157" t="s">
        <v>884</v>
      </c>
      <c r="AJ95" s="157" t="s">
        <v>884</v>
      </c>
      <c r="AK95" s="157" t="s">
        <v>884</v>
      </c>
      <c r="AL95" s="157" t="s">
        <v>884</v>
      </c>
      <c r="AM95" s="157" t="s">
        <v>1681</v>
      </c>
      <c r="AN95" s="157" t="s">
        <v>1678</v>
      </c>
      <c r="AO95" s="157" t="s">
        <v>1682</v>
      </c>
      <c r="AP95" s="157" t="s">
        <v>1682</v>
      </c>
      <c r="AQ95" s="157" t="s">
        <v>1682</v>
      </c>
      <c r="AR95" s="157" t="s">
        <v>1683</v>
      </c>
      <c r="AS95" s="157" t="s">
        <v>1683</v>
      </c>
      <c r="AT95" s="157" t="s">
        <v>1683</v>
      </c>
      <c r="AU95" s="157" t="s">
        <v>1683</v>
      </c>
      <c r="AV95" s="157" t="s">
        <v>1683</v>
      </c>
      <c r="AW95" s="157" t="s">
        <v>1683</v>
      </c>
      <c r="AX95" s="157" t="s">
        <v>1683</v>
      </c>
      <c r="AY95" s="1226" t="s">
        <v>1683</v>
      </c>
    </row>
    <row r="96" spans="1:51" ht="12.75">
      <c r="A96" s="360"/>
      <c r="B96" s="152"/>
      <c r="C96" s="122" t="s">
        <v>233</v>
      </c>
      <c r="D96" s="157" t="s">
        <v>299</v>
      </c>
      <c r="E96" s="157" t="s">
        <v>225</v>
      </c>
      <c r="F96" s="157" t="s">
        <v>303</v>
      </c>
      <c r="G96" s="157" t="s">
        <v>234</v>
      </c>
      <c r="H96" s="157" t="s">
        <v>234</v>
      </c>
      <c r="I96" s="157" t="s">
        <v>234</v>
      </c>
      <c r="J96" s="157" t="s">
        <v>234</v>
      </c>
      <c r="K96" s="157" t="s">
        <v>234</v>
      </c>
      <c r="L96" s="157" t="s">
        <v>234</v>
      </c>
      <c r="M96" s="157" t="s">
        <v>234</v>
      </c>
      <c r="N96" s="157" t="s">
        <v>234</v>
      </c>
      <c r="O96" s="157" t="s">
        <v>234</v>
      </c>
      <c r="P96" s="157" t="s">
        <v>234</v>
      </c>
      <c r="Q96" s="157" t="s">
        <v>351</v>
      </c>
      <c r="R96" s="157" t="s">
        <v>351</v>
      </c>
      <c r="S96" s="157" t="s">
        <v>351</v>
      </c>
      <c r="T96" s="157" t="s">
        <v>351</v>
      </c>
      <c r="U96" s="157" t="s">
        <v>351</v>
      </c>
      <c r="V96" s="157" t="s">
        <v>351</v>
      </c>
      <c r="W96" s="157" t="s">
        <v>635</v>
      </c>
      <c r="X96" s="157" t="s">
        <v>635</v>
      </c>
      <c r="Y96" s="157" t="s">
        <v>635</v>
      </c>
      <c r="Z96" s="157" t="s">
        <v>635</v>
      </c>
      <c r="AA96" s="157" t="s">
        <v>635</v>
      </c>
      <c r="AB96" s="157" t="s">
        <v>635</v>
      </c>
      <c r="AC96" s="157" t="s">
        <v>635</v>
      </c>
      <c r="AD96" s="157" t="s">
        <v>635</v>
      </c>
      <c r="AE96" s="157" t="s">
        <v>1128</v>
      </c>
      <c r="AF96" s="157" t="s">
        <v>1128</v>
      </c>
      <c r="AG96" s="157" t="s">
        <v>915</v>
      </c>
      <c r="AH96" s="157" t="s">
        <v>915</v>
      </c>
      <c r="AI96" s="157" t="s">
        <v>915</v>
      </c>
      <c r="AJ96" s="157" t="s">
        <v>915</v>
      </c>
      <c r="AK96" s="157" t="s">
        <v>915</v>
      </c>
      <c r="AL96" s="157" t="s">
        <v>915</v>
      </c>
      <c r="AM96" s="157" t="s">
        <v>915</v>
      </c>
      <c r="AN96" s="157" t="s">
        <v>1684</v>
      </c>
      <c r="AO96" s="157" t="s">
        <v>1685</v>
      </c>
      <c r="AP96" s="157" t="s">
        <v>1685</v>
      </c>
      <c r="AQ96" s="157" t="s">
        <v>1686</v>
      </c>
      <c r="AR96" s="157" t="s">
        <v>1686</v>
      </c>
      <c r="AS96" s="157" t="s">
        <v>1686</v>
      </c>
      <c r="AT96" s="157" t="s">
        <v>1686</v>
      </c>
      <c r="AU96" s="157" t="s">
        <v>1693</v>
      </c>
      <c r="AV96" s="157" t="s">
        <v>1693</v>
      </c>
      <c r="AW96" s="157" t="s">
        <v>1693</v>
      </c>
      <c r="AX96" s="157" t="s">
        <v>1693</v>
      </c>
      <c r="AY96" s="1226" t="s">
        <v>1693</v>
      </c>
    </row>
    <row r="97" spans="1:51" ht="12.75">
      <c r="A97" s="360"/>
      <c r="B97" s="152"/>
      <c r="C97" s="122" t="s">
        <v>235</v>
      </c>
      <c r="D97" s="157" t="s">
        <v>304</v>
      </c>
      <c r="E97" s="157" t="s">
        <v>236</v>
      </c>
      <c r="F97" s="157" t="s">
        <v>237</v>
      </c>
      <c r="G97" s="157" t="s">
        <v>237</v>
      </c>
      <c r="H97" s="157" t="s">
        <v>237</v>
      </c>
      <c r="I97" s="157" t="s">
        <v>237</v>
      </c>
      <c r="J97" s="157" t="s">
        <v>237</v>
      </c>
      <c r="K97" s="157" t="s">
        <v>237</v>
      </c>
      <c r="L97" s="157" t="s">
        <v>237</v>
      </c>
      <c r="M97" s="157" t="s">
        <v>237</v>
      </c>
      <c r="N97" s="157" t="s">
        <v>237</v>
      </c>
      <c r="O97" s="157" t="s">
        <v>237</v>
      </c>
      <c r="P97" s="157" t="s">
        <v>237</v>
      </c>
      <c r="Q97" s="157" t="s">
        <v>352</v>
      </c>
      <c r="R97" s="157" t="s">
        <v>635</v>
      </c>
      <c r="S97" s="157" t="s">
        <v>383</v>
      </c>
      <c r="T97" s="157" t="s">
        <v>299</v>
      </c>
      <c r="U97" s="157" t="s">
        <v>299</v>
      </c>
      <c r="V97" s="157" t="s">
        <v>299</v>
      </c>
      <c r="W97" s="157" t="s">
        <v>338</v>
      </c>
      <c r="X97" s="157" t="s">
        <v>338</v>
      </c>
      <c r="Y97" s="157" t="s">
        <v>338</v>
      </c>
      <c r="Z97" s="157" t="s">
        <v>338</v>
      </c>
      <c r="AA97" s="157" t="s">
        <v>338</v>
      </c>
      <c r="AB97" s="157" t="s">
        <v>338</v>
      </c>
      <c r="AC97" s="157" t="s">
        <v>338</v>
      </c>
      <c r="AD97" s="157" t="s">
        <v>338</v>
      </c>
      <c r="AE97" s="157" t="s">
        <v>1129</v>
      </c>
      <c r="AF97" s="157" t="s">
        <v>1129</v>
      </c>
      <c r="AG97" s="157" t="s">
        <v>916</v>
      </c>
      <c r="AH97" s="157" t="s">
        <v>916</v>
      </c>
      <c r="AI97" s="157" t="s">
        <v>916</v>
      </c>
      <c r="AJ97" s="157" t="s">
        <v>1687</v>
      </c>
      <c r="AK97" s="157" t="s">
        <v>916</v>
      </c>
      <c r="AL97" s="157" t="s">
        <v>916</v>
      </c>
      <c r="AM97" s="157" t="s">
        <v>1688</v>
      </c>
      <c r="AN97" s="157" t="s">
        <v>1689</v>
      </c>
      <c r="AO97" s="157" t="s">
        <v>1689</v>
      </c>
      <c r="AP97" s="157" t="s">
        <v>1689</v>
      </c>
      <c r="AQ97" s="157" t="s">
        <v>1690</v>
      </c>
      <c r="AR97" s="157" t="s">
        <v>1691</v>
      </c>
      <c r="AS97" s="157" t="s">
        <v>1691</v>
      </c>
      <c r="AT97" s="157" t="s">
        <v>1691</v>
      </c>
      <c r="AU97" s="157" t="s">
        <v>1691</v>
      </c>
      <c r="AV97" s="157" t="s">
        <v>1691</v>
      </c>
      <c r="AW97" s="157" t="s">
        <v>1691</v>
      </c>
      <c r="AX97" s="157" t="s">
        <v>1691</v>
      </c>
      <c r="AY97" s="1226" t="s">
        <v>1691</v>
      </c>
    </row>
    <row r="98" spans="1:51" ht="12.75">
      <c r="A98" s="360"/>
      <c r="B98" s="152"/>
      <c r="C98" s="122" t="s">
        <v>238</v>
      </c>
      <c r="D98" s="157" t="s">
        <v>305</v>
      </c>
      <c r="E98" s="157" t="s">
        <v>306</v>
      </c>
      <c r="F98" s="157" t="s">
        <v>307</v>
      </c>
      <c r="G98" s="157" t="s">
        <v>307</v>
      </c>
      <c r="H98" s="157" t="s">
        <v>308</v>
      </c>
      <c r="I98" s="157" t="s">
        <v>308</v>
      </c>
      <c r="J98" s="157" t="s">
        <v>308</v>
      </c>
      <c r="K98" s="157" t="s">
        <v>308</v>
      </c>
      <c r="L98" s="157" t="s">
        <v>309</v>
      </c>
      <c r="M98" s="157" t="s">
        <v>309</v>
      </c>
      <c r="N98" s="157" t="s">
        <v>309</v>
      </c>
      <c r="O98" s="157" t="s">
        <v>309</v>
      </c>
      <c r="P98" s="157" t="s">
        <v>309</v>
      </c>
      <c r="Q98" s="157" t="s">
        <v>353</v>
      </c>
      <c r="R98" s="157" t="s">
        <v>353</v>
      </c>
      <c r="S98" s="157" t="s">
        <v>353</v>
      </c>
      <c r="T98" s="157" t="s">
        <v>353</v>
      </c>
      <c r="U98" s="157" t="s">
        <v>353</v>
      </c>
      <c r="V98" s="157" t="s">
        <v>353</v>
      </c>
      <c r="W98" s="157" t="s">
        <v>339</v>
      </c>
      <c r="X98" s="157" t="s">
        <v>339</v>
      </c>
      <c r="Y98" s="157" t="s">
        <v>339</v>
      </c>
      <c r="Z98" s="157" t="s">
        <v>339</v>
      </c>
      <c r="AA98" s="157" t="s">
        <v>339</v>
      </c>
      <c r="AB98" s="157" t="s">
        <v>339</v>
      </c>
      <c r="AC98" s="157" t="s">
        <v>339</v>
      </c>
      <c r="AD98" s="157" t="s">
        <v>339</v>
      </c>
      <c r="AE98" s="157" t="s">
        <v>1130</v>
      </c>
      <c r="AF98" s="157" t="s">
        <v>929</v>
      </c>
      <c r="AG98" s="157" t="s">
        <v>917</v>
      </c>
      <c r="AH98" s="157" t="s">
        <v>917</v>
      </c>
      <c r="AI98" s="157" t="s">
        <v>917</v>
      </c>
      <c r="AJ98" s="157" t="s">
        <v>1692</v>
      </c>
      <c r="AK98" s="157" t="s">
        <v>917</v>
      </c>
      <c r="AL98" s="157" t="s">
        <v>917</v>
      </c>
      <c r="AM98" s="157" t="s">
        <v>1693</v>
      </c>
      <c r="AN98" s="157" t="s">
        <v>1695</v>
      </c>
      <c r="AO98" s="157" t="s">
        <v>1695</v>
      </c>
      <c r="AP98" s="157" t="s">
        <v>1696</v>
      </c>
      <c r="AQ98" s="157" t="s">
        <v>1697</v>
      </c>
      <c r="AR98" s="157" t="s">
        <v>1698</v>
      </c>
      <c r="AS98" s="157" t="s">
        <v>1698</v>
      </c>
      <c r="AT98" s="157" t="s">
        <v>596</v>
      </c>
      <c r="AU98" s="157" t="s">
        <v>596</v>
      </c>
      <c r="AV98" s="157" t="s">
        <v>596</v>
      </c>
      <c r="AW98" s="157" t="s">
        <v>72</v>
      </c>
      <c r="AX98" s="157" t="s">
        <v>72</v>
      </c>
      <c r="AY98" s="1226" t="s">
        <v>72</v>
      </c>
    </row>
    <row r="99" spans="1:51" ht="12.75">
      <c r="A99" s="360"/>
      <c r="B99" s="1263" t="s">
        <v>239</v>
      </c>
      <c r="C99" s="131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250"/>
      <c r="V99" s="157"/>
      <c r="W99" s="1250"/>
      <c r="X99" s="1250"/>
      <c r="Y99" s="1250"/>
      <c r="Z99" s="1250"/>
      <c r="AA99" s="1250"/>
      <c r="AB99" s="1250"/>
      <c r="AC99" s="1250"/>
      <c r="AD99" s="1250"/>
      <c r="AE99" s="1250"/>
      <c r="AF99" s="1250"/>
      <c r="AG99" s="1250"/>
      <c r="AH99" s="157"/>
      <c r="AI99" s="157"/>
      <c r="AJ99" s="1250"/>
      <c r="AK99" s="1250"/>
      <c r="AL99" s="1250"/>
      <c r="AM99" s="1250"/>
      <c r="AN99" s="1250"/>
      <c r="AO99" s="1250"/>
      <c r="AP99" s="1250"/>
      <c r="AQ99" s="1250"/>
      <c r="AR99" s="1250"/>
      <c r="AS99" s="157"/>
      <c r="AT99" s="157"/>
      <c r="AU99" s="157"/>
      <c r="AV99" s="157"/>
      <c r="AW99" s="157"/>
      <c r="AX99" s="157"/>
      <c r="AY99" s="1226"/>
    </row>
    <row r="100" spans="1:51" ht="12.75">
      <c r="A100" s="360"/>
      <c r="B100" s="131" t="s">
        <v>240</v>
      </c>
      <c r="C100" s="131"/>
      <c r="D100" s="157" t="s">
        <v>310</v>
      </c>
      <c r="E100" s="157" t="s">
        <v>241</v>
      </c>
      <c r="F100" s="157" t="s">
        <v>311</v>
      </c>
      <c r="G100" s="157" t="s">
        <v>312</v>
      </c>
      <c r="H100" s="157" t="s">
        <v>312</v>
      </c>
      <c r="I100" s="157" t="s">
        <v>312</v>
      </c>
      <c r="J100" s="157" t="s">
        <v>312</v>
      </c>
      <c r="K100" s="157" t="s">
        <v>312</v>
      </c>
      <c r="L100" s="157" t="s">
        <v>312</v>
      </c>
      <c r="M100" s="157" t="s">
        <v>312</v>
      </c>
      <c r="N100" s="157" t="s">
        <v>312</v>
      </c>
      <c r="O100" s="157" t="s">
        <v>312</v>
      </c>
      <c r="P100" s="157" t="s">
        <v>313</v>
      </c>
      <c r="Q100" s="157" t="s">
        <v>313</v>
      </c>
      <c r="R100" s="157" t="s">
        <v>293</v>
      </c>
      <c r="S100" s="157" t="s">
        <v>293</v>
      </c>
      <c r="T100" s="157" t="s">
        <v>293</v>
      </c>
      <c r="U100" s="157" t="s">
        <v>293</v>
      </c>
      <c r="V100" s="157" t="s">
        <v>293</v>
      </c>
      <c r="W100" s="157" t="s">
        <v>293</v>
      </c>
      <c r="X100" s="157" t="s">
        <v>293</v>
      </c>
      <c r="Y100" s="157" t="s">
        <v>293</v>
      </c>
      <c r="Z100" s="157" t="s">
        <v>293</v>
      </c>
      <c r="AA100" s="157" t="s">
        <v>293</v>
      </c>
      <c r="AB100" s="157" t="s">
        <v>293</v>
      </c>
      <c r="AC100" s="157" t="s">
        <v>293</v>
      </c>
      <c r="AD100" s="157" t="s">
        <v>293</v>
      </c>
      <c r="AE100" s="157" t="s">
        <v>177</v>
      </c>
      <c r="AF100" s="157" t="s">
        <v>930</v>
      </c>
      <c r="AG100" s="157" t="s">
        <v>177</v>
      </c>
      <c r="AH100" s="157" t="s">
        <v>177</v>
      </c>
      <c r="AI100" s="157" t="s">
        <v>177</v>
      </c>
      <c r="AJ100" s="157" t="s">
        <v>177</v>
      </c>
      <c r="AK100" s="157" t="s">
        <v>313</v>
      </c>
      <c r="AL100" s="157" t="s">
        <v>313</v>
      </c>
      <c r="AM100" s="157" t="s">
        <v>313</v>
      </c>
      <c r="AN100" s="157" t="s">
        <v>313</v>
      </c>
      <c r="AO100" s="157" t="s">
        <v>313</v>
      </c>
      <c r="AP100" s="157" t="s">
        <v>313</v>
      </c>
      <c r="AQ100" s="157" t="s">
        <v>312</v>
      </c>
      <c r="AR100" s="157" t="s">
        <v>312</v>
      </c>
      <c r="AS100" s="157" t="s">
        <v>312</v>
      </c>
      <c r="AT100" s="157" t="s">
        <v>312</v>
      </c>
      <c r="AU100" s="157" t="s">
        <v>312</v>
      </c>
      <c r="AV100" s="157" t="s">
        <v>312</v>
      </c>
      <c r="AW100" s="157" t="s">
        <v>312</v>
      </c>
      <c r="AX100" s="157" t="s">
        <v>312</v>
      </c>
      <c r="AY100" s="1226" t="s">
        <v>312</v>
      </c>
    </row>
    <row r="101" spans="1:51" ht="12.75">
      <c r="A101" s="360"/>
      <c r="B101" s="1258" t="s">
        <v>242</v>
      </c>
      <c r="C101" s="131"/>
      <c r="D101" s="157" t="s">
        <v>314</v>
      </c>
      <c r="E101" s="157" t="s">
        <v>243</v>
      </c>
      <c r="F101" s="157" t="s">
        <v>317</v>
      </c>
      <c r="G101" s="157" t="s">
        <v>244</v>
      </c>
      <c r="H101" s="157" t="s">
        <v>244</v>
      </c>
      <c r="I101" s="157" t="s">
        <v>244</v>
      </c>
      <c r="J101" s="157" t="s">
        <v>244</v>
      </c>
      <c r="K101" s="157" t="s">
        <v>244</v>
      </c>
      <c r="L101" s="157" t="s">
        <v>244</v>
      </c>
      <c r="M101" s="157" t="s">
        <v>244</v>
      </c>
      <c r="N101" s="157" t="s">
        <v>244</v>
      </c>
      <c r="O101" s="157" t="s">
        <v>244</v>
      </c>
      <c r="P101" s="157" t="s">
        <v>244</v>
      </c>
      <c r="Q101" s="157" t="s">
        <v>244</v>
      </c>
      <c r="R101" s="157" t="s">
        <v>380</v>
      </c>
      <c r="S101" s="157" t="s">
        <v>380</v>
      </c>
      <c r="T101" s="157" t="s">
        <v>380</v>
      </c>
      <c r="U101" s="157" t="s">
        <v>380</v>
      </c>
      <c r="V101" s="157" t="s">
        <v>380</v>
      </c>
      <c r="W101" s="157" t="s">
        <v>380</v>
      </c>
      <c r="X101" s="157" t="s">
        <v>380</v>
      </c>
      <c r="Y101" s="157" t="s">
        <v>662</v>
      </c>
      <c r="Z101" s="157" t="s">
        <v>662</v>
      </c>
      <c r="AA101" s="157" t="s">
        <v>662</v>
      </c>
      <c r="AB101" s="157" t="s">
        <v>662</v>
      </c>
      <c r="AC101" s="157" t="s">
        <v>662</v>
      </c>
      <c r="AD101" s="157" t="s">
        <v>662</v>
      </c>
      <c r="AE101" s="157" t="s">
        <v>1131</v>
      </c>
      <c r="AF101" s="157" t="s">
        <v>1131</v>
      </c>
      <c r="AG101" s="157" t="s">
        <v>662</v>
      </c>
      <c r="AH101" s="157" t="s">
        <v>662</v>
      </c>
      <c r="AI101" s="157" t="s">
        <v>1131</v>
      </c>
      <c r="AJ101" s="157" t="s">
        <v>1131</v>
      </c>
      <c r="AK101" s="157" t="s">
        <v>1131</v>
      </c>
      <c r="AL101" s="157" t="s">
        <v>1131</v>
      </c>
      <c r="AM101" s="157" t="s">
        <v>1131</v>
      </c>
      <c r="AN101" s="157" t="s">
        <v>1131</v>
      </c>
      <c r="AO101" s="157" t="s">
        <v>1131</v>
      </c>
      <c r="AP101" s="157" t="s">
        <v>1131</v>
      </c>
      <c r="AQ101" s="157" t="s">
        <v>1131</v>
      </c>
      <c r="AR101" s="157" t="s">
        <v>1131</v>
      </c>
      <c r="AS101" s="157" t="s">
        <v>1131</v>
      </c>
      <c r="AT101" s="157" t="s">
        <v>1131</v>
      </c>
      <c r="AU101" s="157" t="s">
        <v>1131</v>
      </c>
      <c r="AV101" s="157" t="s">
        <v>1131</v>
      </c>
      <c r="AW101" s="157" t="s">
        <v>1131</v>
      </c>
      <c r="AX101" s="157" t="s">
        <v>1131</v>
      </c>
      <c r="AY101" s="1226" t="s">
        <v>1131</v>
      </c>
    </row>
    <row r="102" spans="1:51" ht="12.75">
      <c r="A102" s="360"/>
      <c r="B102" s="1258" t="s">
        <v>245</v>
      </c>
      <c r="C102" s="131"/>
      <c r="D102" s="157" t="s">
        <v>318</v>
      </c>
      <c r="E102" s="157" t="s">
        <v>246</v>
      </c>
      <c r="F102" s="157" t="s">
        <v>319</v>
      </c>
      <c r="G102" s="157" t="s">
        <v>319</v>
      </c>
      <c r="H102" s="157" t="s">
        <v>320</v>
      </c>
      <c r="I102" s="157" t="s">
        <v>320</v>
      </c>
      <c r="J102" s="157" t="s">
        <v>320</v>
      </c>
      <c r="K102" s="157" t="s">
        <v>320</v>
      </c>
      <c r="L102" s="157" t="s">
        <v>320</v>
      </c>
      <c r="M102" s="157" t="s">
        <v>320</v>
      </c>
      <c r="N102" s="157" t="s">
        <v>320</v>
      </c>
      <c r="O102" s="157" t="s">
        <v>246</v>
      </c>
      <c r="P102" s="157" t="s">
        <v>246</v>
      </c>
      <c r="Q102" s="157" t="s">
        <v>320</v>
      </c>
      <c r="R102" s="157" t="s">
        <v>320</v>
      </c>
      <c r="S102" s="157" t="s">
        <v>320</v>
      </c>
      <c r="T102" s="157" t="s">
        <v>320</v>
      </c>
      <c r="U102" s="157" t="s">
        <v>320</v>
      </c>
      <c r="V102" s="157" t="s">
        <v>320</v>
      </c>
      <c r="W102" s="157" t="s">
        <v>320</v>
      </c>
      <c r="X102" s="157" t="s">
        <v>320</v>
      </c>
      <c r="Y102" s="157" t="s">
        <v>320</v>
      </c>
      <c r="Z102" s="157" t="s">
        <v>320</v>
      </c>
      <c r="AA102" s="157" t="s">
        <v>320</v>
      </c>
      <c r="AB102" s="157" t="s">
        <v>320</v>
      </c>
      <c r="AC102" s="157" t="s">
        <v>320</v>
      </c>
      <c r="AD102" s="157" t="s">
        <v>320</v>
      </c>
      <c r="AE102" s="157" t="s">
        <v>1132</v>
      </c>
      <c r="AF102" s="157" t="s">
        <v>1132</v>
      </c>
      <c r="AG102" s="157" t="s">
        <v>918</v>
      </c>
      <c r="AH102" s="157" t="s">
        <v>918</v>
      </c>
      <c r="AI102" s="157" t="s">
        <v>597</v>
      </c>
      <c r="AJ102" s="157" t="s">
        <v>1699</v>
      </c>
      <c r="AK102" s="157" t="s">
        <v>1699</v>
      </c>
      <c r="AL102" s="157" t="s">
        <v>1700</v>
      </c>
      <c r="AM102" s="157" t="s">
        <v>1700</v>
      </c>
      <c r="AN102" s="157" t="s">
        <v>1700</v>
      </c>
      <c r="AO102" s="157" t="s">
        <v>1700</v>
      </c>
      <c r="AP102" s="157" t="s">
        <v>1700</v>
      </c>
      <c r="AQ102" s="157" t="s">
        <v>1700</v>
      </c>
      <c r="AR102" s="157" t="s">
        <v>1700</v>
      </c>
      <c r="AS102" s="157" t="s">
        <v>1700</v>
      </c>
      <c r="AT102" s="157" t="s">
        <v>1700</v>
      </c>
      <c r="AU102" s="157" t="s">
        <v>1700</v>
      </c>
      <c r="AV102" s="157" t="s">
        <v>1700</v>
      </c>
      <c r="AW102" s="157" t="s">
        <v>73</v>
      </c>
      <c r="AX102" s="157" t="s">
        <v>74</v>
      </c>
      <c r="AY102" s="1226" t="s">
        <v>74</v>
      </c>
    </row>
    <row r="103" spans="1:51" ht="12.75">
      <c r="A103" s="360"/>
      <c r="B103" s="1258" t="s">
        <v>247</v>
      </c>
      <c r="C103" s="131"/>
      <c r="D103" s="157" t="s">
        <v>321</v>
      </c>
      <c r="E103" s="157" t="s">
        <v>248</v>
      </c>
      <c r="F103" s="157" t="s">
        <v>322</v>
      </c>
      <c r="G103" s="157" t="s">
        <v>322</v>
      </c>
      <c r="H103" s="157" t="s">
        <v>322</v>
      </c>
      <c r="I103" s="157" t="s">
        <v>322</v>
      </c>
      <c r="J103" s="157" t="s">
        <v>322</v>
      </c>
      <c r="K103" s="157" t="s">
        <v>322</v>
      </c>
      <c r="L103" s="157" t="s">
        <v>323</v>
      </c>
      <c r="M103" s="157" t="s">
        <v>323</v>
      </c>
      <c r="N103" s="157" t="s">
        <v>323</v>
      </c>
      <c r="O103" s="157" t="s">
        <v>323</v>
      </c>
      <c r="P103" s="157" t="s">
        <v>323</v>
      </c>
      <c r="Q103" s="157" t="s">
        <v>323</v>
      </c>
      <c r="R103" s="157" t="s">
        <v>312</v>
      </c>
      <c r="S103" s="157" t="s">
        <v>312</v>
      </c>
      <c r="T103" s="157" t="s">
        <v>312</v>
      </c>
      <c r="U103" s="157" t="s">
        <v>312</v>
      </c>
      <c r="V103" s="157" t="s">
        <v>312</v>
      </c>
      <c r="W103" s="157" t="s">
        <v>312</v>
      </c>
      <c r="X103" s="157" t="s">
        <v>312</v>
      </c>
      <c r="Y103" s="157" t="s">
        <v>312</v>
      </c>
      <c r="Z103" s="157" t="s">
        <v>312</v>
      </c>
      <c r="AA103" s="157" t="s">
        <v>312</v>
      </c>
      <c r="AB103" s="157" t="s">
        <v>312</v>
      </c>
      <c r="AC103" s="157" t="s">
        <v>312</v>
      </c>
      <c r="AD103" s="157" t="s">
        <v>312</v>
      </c>
      <c r="AE103" s="157" t="s">
        <v>323</v>
      </c>
      <c r="AF103" s="157" t="s">
        <v>323</v>
      </c>
      <c r="AG103" s="157" t="s">
        <v>323</v>
      </c>
      <c r="AH103" s="157" t="s">
        <v>323</v>
      </c>
      <c r="AI103" s="157" t="s">
        <v>323</v>
      </c>
      <c r="AJ103" s="157" t="s">
        <v>323</v>
      </c>
      <c r="AK103" s="157" t="s">
        <v>323</v>
      </c>
      <c r="AL103" s="157" t="s">
        <v>323</v>
      </c>
      <c r="AM103" s="157" t="s">
        <v>323</v>
      </c>
      <c r="AN103" s="157" t="s">
        <v>323</v>
      </c>
      <c r="AO103" s="157" t="s">
        <v>323</v>
      </c>
      <c r="AP103" s="157" t="s">
        <v>323</v>
      </c>
      <c r="AQ103" s="157" t="s">
        <v>323</v>
      </c>
      <c r="AR103" s="157" t="s">
        <v>323</v>
      </c>
      <c r="AS103" s="157" t="s">
        <v>323</v>
      </c>
      <c r="AT103" s="157" t="s">
        <v>323</v>
      </c>
      <c r="AU103" s="157" t="s">
        <v>323</v>
      </c>
      <c r="AV103" s="157" t="s">
        <v>323</v>
      </c>
      <c r="AW103" s="157" t="s">
        <v>323</v>
      </c>
      <c r="AX103" s="157" t="s">
        <v>323</v>
      </c>
      <c r="AY103" s="1226" t="s">
        <v>323</v>
      </c>
    </row>
    <row r="104" spans="1:51" ht="12.75">
      <c r="A104" s="362"/>
      <c r="B104" s="1251" t="s">
        <v>249</v>
      </c>
      <c r="C104" s="759"/>
      <c r="D104" s="140" t="s">
        <v>324</v>
      </c>
      <c r="E104" s="140" t="s">
        <v>250</v>
      </c>
      <c r="F104" s="140" t="s">
        <v>325</v>
      </c>
      <c r="G104" s="140" t="s">
        <v>326</v>
      </c>
      <c r="H104" s="140" t="s">
        <v>326</v>
      </c>
      <c r="I104" s="140" t="s">
        <v>326</v>
      </c>
      <c r="J104" s="140" t="s">
        <v>326</v>
      </c>
      <c r="K104" s="140" t="s">
        <v>326</v>
      </c>
      <c r="L104" s="140" t="s">
        <v>327</v>
      </c>
      <c r="M104" s="140" t="s">
        <v>327</v>
      </c>
      <c r="N104" s="140" t="s">
        <v>327</v>
      </c>
      <c r="O104" s="140" t="s">
        <v>327</v>
      </c>
      <c r="P104" s="140" t="s">
        <v>327</v>
      </c>
      <c r="Q104" s="140" t="s">
        <v>354</v>
      </c>
      <c r="R104" s="140" t="s">
        <v>381</v>
      </c>
      <c r="S104" s="140" t="s">
        <v>381</v>
      </c>
      <c r="T104" s="140" t="s">
        <v>381</v>
      </c>
      <c r="U104" s="140" t="s">
        <v>381</v>
      </c>
      <c r="V104" s="140" t="s">
        <v>381</v>
      </c>
      <c r="W104" s="157" t="s">
        <v>381</v>
      </c>
      <c r="X104" s="157" t="s">
        <v>381</v>
      </c>
      <c r="Y104" s="157" t="s">
        <v>381</v>
      </c>
      <c r="Z104" s="157" t="s">
        <v>381</v>
      </c>
      <c r="AA104" s="157" t="s">
        <v>381</v>
      </c>
      <c r="AB104" s="157" t="s">
        <v>381</v>
      </c>
      <c r="AC104" s="157" t="s">
        <v>381</v>
      </c>
      <c r="AD104" s="157" t="s">
        <v>381</v>
      </c>
      <c r="AE104" s="157" t="s">
        <v>381</v>
      </c>
      <c r="AF104" s="157" t="s">
        <v>381</v>
      </c>
      <c r="AG104" s="157" t="s">
        <v>381</v>
      </c>
      <c r="AH104" s="140" t="s">
        <v>381</v>
      </c>
      <c r="AI104" s="157" t="s">
        <v>381</v>
      </c>
      <c r="AJ104" s="157" t="s">
        <v>1701</v>
      </c>
      <c r="AK104" s="157" t="s">
        <v>326</v>
      </c>
      <c r="AL104" s="157" t="s">
        <v>326</v>
      </c>
      <c r="AM104" s="157" t="s">
        <v>1702</v>
      </c>
      <c r="AN104" s="157" t="s">
        <v>1702</v>
      </c>
      <c r="AO104" s="157" t="s">
        <v>1702</v>
      </c>
      <c r="AP104" s="157" t="s">
        <v>1702</v>
      </c>
      <c r="AQ104" s="157" t="s">
        <v>1703</v>
      </c>
      <c r="AR104" s="157" t="s">
        <v>1703</v>
      </c>
      <c r="AS104" s="140" t="s">
        <v>1703</v>
      </c>
      <c r="AT104" s="140" t="s">
        <v>1703</v>
      </c>
      <c r="AU104" s="140" t="s">
        <v>1703</v>
      </c>
      <c r="AV104" s="140" t="s">
        <v>1703</v>
      </c>
      <c r="AW104" s="140" t="s">
        <v>1703</v>
      </c>
      <c r="AX104" s="140" t="s">
        <v>1703</v>
      </c>
      <c r="AY104" s="1227" t="s">
        <v>1703</v>
      </c>
    </row>
    <row r="105" spans="1:51" s="849" customFormat="1" ht="14.25" customHeight="1" thickBot="1">
      <c r="A105" s="1264" t="s">
        <v>251</v>
      </c>
      <c r="B105" s="1265"/>
      <c r="C105" s="1266"/>
      <c r="D105" s="1078">
        <v>4.8</v>
      </c>
      <c r="E105" s="1078">
        <v>4</v>
      </c>
      <c r="F105" s="1078">
        <v>4.5</v>
      </c>
      <c r="G105" s="1267"/>
      <c r="H105" s="1267"/>
      <c r="I105" s="1267"/>
      <c r="J105" s="1078">
        <v>8</v>
      </c>
      <c r="K105" s="1267"/>
      <c r="L105" s="1267"/>
      <c r="M105" s="1267"/>
      <c r="N105" s="1078">
        <v>6.4</v>
      </c>
      <c r="O105" s="1078"/>
      <c r="P105" s="1078"/>
      <c r="Q105" s="1125"/>
      <c r="R105" s="1125"/>
      <c r="S105" s="1125"/>
      <c r="T105" s="1125"/>
      <c r="U105" s="1125"/>
      <c r="V105" s="1078">
        <v>7.7</v>
      </c>
      <c r="W105" s="1268"/>
      <c r="X105" s="1268"/>
      <c r="Y105" s="1268"/>
      <c r="Z105" s="1268"/>
      <c r="AA105" s="1268"/>
      <c r="AB105" s="1268"/>
      <c r="AC105" s="1268"/>
      <c r="AD105" s="1268"/>
      <c r="AE105" s="1268"/>
      <c r="AF105" s="1268"/>
      <c r="AG105" s="1268"/>
      <c r="AH105" s="1078">
        <v>13.2</v>
      </c>
      <c r="AI105" s="1269"/>
      <c r="AJ105" s="1268"/>
      <c r="AK105" s="1268"/>
      <c r="AL105" s="1268"/>
      <c r="AM105" s="1268"/>
      <c r="AN105" s="1268"/>
      <c r="AO105" s="1268"/>
      <c r="AP105" s="1268"/>
      <c r="AQ105" s="1268"/>
      <c r="AR105" s="1268"/>
      <c r="AS105" s="1078"/>
      <c r="AT105" s="1078"/>
      <c r="AU105" s="1078"/>
      <c r="AV105" s="1078"/>
      <c r="AW105" s="1078"/>
      <c r="AX105" s="1078"/>
      <c r="AY105" s="1233"/>
    </row>
    <row r="106" spans="1:42" ht="15.75" customHeight="1" hidden="1">
      <c r="A106" s="824" t="s">
        <v>274</v>
      </c>
      <c r="B106" s="43"/>
      <c r="C106" s="43"/>
      <c r="D106" s="48"/>
      <c r="E106" s="48"/>
      <c r="F106" s="48"/>
      <c r="G106" s="48"/>
      <c r="H106" s="48"/>
      <c r="I106" s="48"/>
      <c r="J106" s="48"/>
      <c r="K106" s="48"/>
      <c r="L106" s="48"/>
      <c r="M106" s="43"/>
      <c r="N106" s="43"/>
      <c r="O106" s="43"/>
      <c r="P106" s="43"/>
      <c r="AH106" s="193" t="s">
        <v>381</v>
      </c>
      <c r="AP106" s="140" t="s">
        <v>1703</v>
      </c>
    </row>
    <row r="107" spans="1:34" s="48" customFormat="1" ht="13.5" thickTop="1">
      <c r="A107" s="48" t="s">
        <v>275</v>
      </c>
      <c r="C107" s="43"/>
      <c r="M107" s="43"/>
      <c r="N107" s="43"/>
      <c r="O107" s="43"/>
      <c r="P107" s="43"/>
      <c r="AH107" s="193"/>
    </row>
    <row r="108" spans="1:46" s="48" customFormat="1" ht="12.75">
      <c r="A108" s="826" t="s">
        <v>1704</v>
      </c>
      <c r="B108" s="826"/>
      <c r="C108" s="826"/>
      <c r="D108" s="826"/>
      <c r="E108" s="826"/>
      <c r="F108" s="826"/>
      <c r="G108" s="826"/>
      <c r="H108" s="826"/>
      <c r="I108" s="826"/>
      <c r="J108" s="826"/>
      <c r="K108" s="826"/>
      <c r="L108" s="826"/>
      <c r="M108" s="826"/>
      <c r="N108" s="826"/>
      <c r="O108" s="826"/>
      <c r="P108" s="826"/>
      <c r="Q108" s="826"/>
      <c r="R108" s="826"/>
      <c r="S108" s="826"/>
      <c r="T108" s="826"/>
      <c r="U108" s="826"/>
      <c r="V108" s="826"/>
      <c r="W108" s="826"/>
      <c r="X108" s="826"/>
      <c r="Y108" s="826"/>
      <c r="Z108" s="826"/>
      <c r="AA108" s="826"/>
      <c r="AB108" s="826"/>
      <c r="AC108" s="826"/>
      <c r="AD108" s="826"/>
      <c r="AE108" s="826"/>
      <c r="AF108" s="826"/>
      <c r="AG108" s="826"/>
      <c r="AH108" s="826"/>
      <c r="AI108" s="826"/>
      <c r="AJ108" s="826"/>
      <c r="AK108" s="826"/>
      <c r="AL108" s="826"/>
      <c r="AM108" s="826"/>
      <c r="AN108" s="826"/>
      <c r="AO108" s="826"/>
      <c r="AP108" s="826"/>
      <c r="AQ108" s="826"/>
      <c r="AR108" s="826"/>
      <c r="AS108" s="826"/>
      <c r="AT108" s="826"/>
    </row>
    <row r="109" spans="1:34" s="48" customFormat="1" ht="12.75">
      <c r="A109" s="43" t="s">
        <v>1705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H109" s="193"/>
    </row>
    <row r="110" spans="1:26" ht="12.75">
      <c r="A110" s="83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>
      <c r="A112" s="43"/>
      <c r="B112" s="82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>
      <c r="A119" s="83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>
      <c r="A120" s="839"/>
      <c r="B120" s="825"/>
      <c r="C120" s="43"/>
      <c r="D120" s="589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</row>
    <row r="121" spans="1:26" ht="12.75">
      <c r="A121" s="43"/>
      <c r="B121" s="825"/>
      <c r="C121" s="43"/>
      <c r="D121" s="589"/>
      <c r="E121" s="589"/>
      <c r="F121" s="58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</row>
    <row r="122" spans="1:26" ht="12.75">
      <c r="A122" s="43"/>
      <c r="B122" s="825"/>
      <c r="C122" s="43"/>
      <c r="D122" s="589"/>
      <c r="E122" s="589"/>
      <c r="F122" s="589"/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</row>
    <row r="123" spans="1:26" ht="12.75">
      <c r="A123" s="43"/>
      <c r="B123" s="825"/>
      <c r="C123" s="43"/>
      <c r="D123" s="589"/>
      <c r="E123" s="589"/>
      <c r="F123" s="58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</row>
    <row r="124" spans="1:26" ht="12.75">
      <c r="A124" s="43"/>
      <c r="B124" s="43"/>
      <c r="C124" s="43"/>
      <c r="D124" s="845"/>
      <c r="E124" s="845"/>
      <c r="F124" s="845"/>
      <c r="G124" s="845"/>
      <c r="H124" s="845"/>
      <c r="I124" s="845"/>
      <c r="J124" s="845"/>
      <c r="K124" s="845"/>
      <c r="L124" s="845"/>
      <c r="M124" s="845"/>
      <c r="N124" s="845"/>
      <c r="O124" s="845"/>
      <c r="P124" s="845"/>
      <c r="Q124" s="845"/>
      <c r="R124" s="845"/>
      <c r="S124" s="845"/>
      <c r="T124" s="845"/>
      <c r="U124" s="845"/>
      <c r="V124" s="845"/>
      <c r="W124" s="845"/>
      <c r="X124" s="845"/>
      <c r="Y124" s="845"/>
      <c r="Z124" s="845"/>
    </row>
    <row r="125" spans="1:26" ht="12.75">
      <c r="A125" s="43"/>
      <c r="B125" s="43"/>
      <c r="C125" s="43"/>
      <c r="D125" s="845"/>
      <c r="E125" s="845"/>
      <c r="F125" s="845"/>
      <c r="G125" s="845"/>
      <c r="H125" s="845"/>
      <c r="I125" s="845"/>
      <c r="J125" s="845"/>
      <c r="K125" s="845"/>
      <c r="L125" s="845"/>
      <c r="M125" s="845"/>
      <c r="N125" s="845"/>
      <c r="O125" s="845"/>
      <c r="P125" s="845"/>
      <c r="Q125" s="845"/>
      <c r="R125" s="845"/>
      <c r="S125" s="845"/>
      <c r="T125" s="845"/>
      <c r="U125" s="845"/>
      <c r="V125" s="845"/>
      <c r="W125" s="845"/>
      <c r="X125" s="845"/>
      <c r="Y125" s="845"/>
      <c r="Z125" s="845"/>
    </row>
    <row r="126" spans="1:26" ht="12.75">
      <c r="A126" s="84"/>
      <c r="B126" s="850"/>
      <c r="C126" s="851"/>
      <c r="D126" s="589"/>
      <c r="E126" s="589"/>
      <c r="F126" s="589"/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</row>
    <row r="127" spans="1:26" ht="12.75">
      <c r="A127" s="83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>
      <c r="A128" s="43"/>
      <c r="B128" s="839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>
      <c r="A129" s="43"/>
      <c r="B129" s="43"/>
      <c r="C129" s="43"/>
      <c r="D129" s="845"/>
      <c r="E129" s="845"/>
      <c r="F129" s="845"/>
      <c r="G129" s="845"/>
      <c r="H129" s="845"/>
      <c r="I129" s="845"/>
      <c r="J129" s="845"/>
      <c r="K129" s="845"/>
      <c r="L129" s="845"/>
      <c r="M129" s="845"/>
      <c r="N129" s="845"/>
      <c r="O129" s="845"/>
      <c r="P129" s="845"/>
      <c r="Q129" s="845"/>
      <c r="R129" s="845"/>
      <c r="S129" s="845"/>
      <c r="T129" s="845"/>
      <c r="U129" s="845"/>
      <c r="V129" s="845"/>
      <c r="W129" s="845"/>
      <c r="X129" s="845"/>
      <c r="Y129" s="845"/>
      <c r="Z129" s="845"/>
    </row>
    <row r="130" spans="1:26" ht="12.75">
      <c r="A130" s="43"/>
      <c r="B130" s="43"/>
      <c r="C130" s="43"/>
      <c r="D130" s="845"/>
      <c r="E130" s="845"/>
      <c r="F130" s="845"/>
      <c r="G130" s="845"/>
      <c r="H130" s="845"/>
      <c r="I130" s="845"/>
      <c r="J130" s="845"/>
      <c r="K130" s="845"/>
      <c r="L130" s="845"/>
      <c r="M130" s="845"/>
      <c r="N130" s="845"/>
      <c r="O130" s="845"/>
      <c r="P130" s="845"/>
      <c r="Q130" s="845"/>
      <c r="R130" s="845"/>
      <c r="S130" s="845"/>
      <c r="T130" s="845"/>
      <c r="U130" s="845"/>
      <c r="V130" s="845"/>
      <c r="W130" s="845"/>
      <c r="X130" s="845"/>
      <c r="Y130" s="845"/>
      <c r="Z130" s="845"/>
    </row>
    <row r="131" spans="1:26" ht="12.75">
      <c r="A131" s="43"/>
      <c r="B131" s="43"/>
      <c r="C131" s="43"/>
      <c r="D131" s="845"/>
      <c r="E131" s="845"/>
      <c r="F131" s="845"/>
      <c r="G131" s="845"/>
      <c r="H131" s="845"/>
      <c r="I131" s="845"/>
      <c r="J131" s="845"/>
      <c r="K131" s="845"/>
      <c r="L131" s="845"/>
      <c r="M131" s="845"/>
      <c r="N131" s="845"/>
      <c r="O131" s="845"/>
      <c r="P131" s="845"/>
      <c r="Q131" s="845"/>
      <c r="R131" s="845"/>
      <c r="S131" s="845"/>
      <c r="T131" s="845"/>
      <c r="U131" s="845"/>
      <c r="V131" s="845"/>
      <c r="W131" s="845"/>
      <c r="X131" s="845"/>
      <c r="Y131" s="845"/>
      <c r="Z131" s="845"/>
    </row>
    <row r="132" spans="1:26" ht="12.75">
      <c r="A132" s="43"/>
      <c r="B132" s="43"/>
      <c r="C132" s="43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</row>
    <row r="133" spans="1:26" ht="12.75">
      <c r="A133" s="43"/>
      <c r="B133" s="43"/>
      <c r="C133" s="43"/>
      <c r="D133" s="845"/>
      <c r="E133" s="845"/>
      <c r="F133" s="845"/>
      <c r="G133" s="845"/>
      <c r="H133" s="845"/>
      <c r="I133" s="845"/>
      <c r="J133" s="845"/>
      <c r="K133" s="845"/>
      <c r="L133" s="845"/>
      <c r="M133" s="845"/>
      <c r="N133" s="845"/>
      <c r="O133" s="845"/>
      <c r="P133" s="845"/>
      <c r="Q133" s="845"/>
      <c r="R133" s="845"/>
      <c r="S133" s="845"/>
      <c r="T133" s="845"/>
      <c r="U133" s="845"/>
      <c r="V133" s="845"/>
      <c r="W133" s="845"/>
      <c r="X133" s="845"/>
      <c r="Y133" s="845"/>
      <c r="Z133" s="845"/>
    </row>
    <row r="134" spans="1:26" ht="12.75">
      <c r="A134" s="43"/>
      <c r="B134" s="43"/>
      <c r="C134" s="43"/>
      <c r="D134" s="845"/>
      <c r="E134" s="845"/>
      <c r="F134" s="845"/>
      <c r="G134" s="845"/>
      <c r="H134" s="845"/>
      <c r="I134" s="845"/>
      <c r="J134" s="845"/>
      <c r="K134" s="845"/>
      <c r="L134" s="845"/>
      <c r="M134" s="845"/>
      <c r="N134" s="845"/>
      <c r="O134" s="845"/>
      <c r="P134" s="845"/>
      <c r="Q134" s="845"/>
      <c r="R134" s="845"/>
      <c r="S134" s="845"/>
      <c r="T134" s="845"/>
      <c r="U134" s="845"/>
      <c r="V134" s="845"/>
      <c r="W134" s="845"/>
      <c r="X134" s="845"/>
      <c r="Y134" s="845"/>
      <c r="Z134" s="845"/>
    </row>
    <row r="135" spans="1:26" ht="12.75">
      <c r="A135" s="43"/>
      <c r="B135" s="43"/>
      <c r="C135" s="43"/>
      <c r="D135" s="845"/>
      <c r="E135" s="845"/>
      <c r="F135" s="845"/>
      <c r="G135" s="845"/>
      <c r="H135" s="845"/>
      <c r="I135" s="845"/>
      <c r="J135" s="845"/>
      <c r="K135" s="845"/>
      <c r="L135" s="845"/>
      <c r="M135" s="845"/>
      <c r="N135" s="845"/>
      <c r="O135" s="845"/>
      <c r="P135" s="845"/>
      <c r="Q135" s="845"/>
      <c r="R135" s="845"/>
      <c r="S135" s="845"/>
      <c r="T135" s="845"/>
      <c r="U135" s="845"/>
      <c r="V135" s="845"/>
      <c r="W135" s="845"/>
      <c r="X135" s="845"/>
      <c r="Y135" s="845"/>
      <c r="Z135" s="845"/>
    </row>
    <row r="136" spans="1:26" ht="12.75">
      <c r="A136" s="43"/>
      <c r="B136" s="839"/>
      <c r="C136" s="43"/>
      <c r="D136" s="845"/>
      <c r="E136" s="845"/>
      <c r="F136" s="845"/>
      <c r="G136" s="845"/>
      <c r="H136" s="845"/>
      <c r="I136" s="845"/>
      <c r="J136" s="845"/>
      <c r="K136" s="845"/>
      <c r="L136" s="845"/>
      <c r="M136" s="845"/>
      <c r="N136" s="845"/>
      <c r="O136" s="845"/>
      <c r="P136" s="845"/>
      <c r="Q136" s="845"/>
      <c r="R136" s="845"/>
      <c r="S136" s="845"/>
      <c r="T136" s="845"/>
      <c r="U136" s="845"/>
      <c r="V136" s="845"/>
      <c r="W136" s="845"/>
      <c r="X136" s="845"/>
      <c r="Y136" s="845"/>
      <c r="Z136" s="845"/>
    </row>
    <row r="137" spans="1:26" ht="12.75">
      <c r="A137" s="43"/>
      <c r="B137" s="43"/>
      <c r="C137" s="43"/>
      <c r="D137" s="845"/>
      <c r="E137" s="845"/>
      <c r="F137" s="845"/>
      <c r="G137" s="845"/>
      <c r="H137" s="845"/>
      <c r="I137" s="845"/>
      <c r="J137" s="845"/>
      <c r="K137" s="845"/>
      <c r="L137" s="845"/>
      <c r="M137" s="845"/>
      <c r="N137" s="845"/>
      <c r="O137" s="845"/>
      <c r="P137" s="845"/>
      <c r="Q137" s="845"/>
      <c r="R137" s="845"/>
      <c r="S137" s="845"/>
      <c r="T137" s="845"/>
      <c r="U137" s="845"/>
      <c r="V137" s="845"/>
      <c r="W137" s="845"/>
      <c r="X137" s="845"/>
      <c r="Y137" s="845"/>
      <c r="Z137" s="845"/>
    </row>
    <row r="138" spans="1:26" ht="12.75">
      <c r="A138" s="43"/>
      <c r="B138" s="825"/>
      <c r="C138" s="43"/>
      <c r="D138" s="845"/>
      <c r="E138" s="845"/>
      <c r="F138" s="845"/>
      <c r="G138" s="845"/>
      <c r="H138" s="845"/>
      <c r="I138" s="845"/>
      <c r="J138" s="845"/>
      <c r="K138" s="845"/>
      <c r="L138" s="845"/>
      <c r="M138" s="845"/>
      <c r="N138" s="845"/>
      <c r="O138" s="845"/>
      <c r="P138" s="845"/>
      <c r="Q138" s="845"/>
      <c r="R138" s="845"/>
      <c r="S138" s="845"/>
      <c r="T138" s="845"/>
      <c r="U138" s="845"/>
      <c r="V138" s="845"/>
      <c r="W138" s="845"/>
      <c r="X138" s="845"/>
      <c r="Y138" s="845"/>
      <c r="Z138" s="845"/>
    </row>
    <row r="139" spans="1:26" ht="12.75">
      <c r="A139" s="43"/>
      <c r="B139" s="825"/>
      <c r="C139" s="43"/>
      <c r="D139" s="845"/>
      <c r="E139" s="845"/>
      <c r="F139" s="845"/>
      <c r="G139" s="845"/>
      <c r="H139" s="845"/>
      <c r="I139" s="845"/>
      <c r="J139" s="845"/>
      <c r="K139" s="845"/>
      <c r="L139" s="845"/>
      <c r="M139" s="845"/>
      <c r="N139" s="845"/>
      <c r="O139" s="845"/>
      <c r="P139" s="845"/>
      <c r="Q139" s="845"/>
      <c r="R139" s="845"/>
      <c r="S139" s="845"/>
      <c r="T139" s="845"/>
      <c r="U139" s="845"/>
      <c r="V139" s="845"/>
      <c r="W139" s="845"/>
      <c r="X139" s="845"/>
      <c r="Y139" s="845"/>
      <c r="Z139" s="845"/>
    </row>
    <row r="140" spans="1:26" ht="12.75">
      <c r="A140" s="43"/>
      <c r="B140" s="825"/>
      <c r="C140" s="43"/>
      <c r="D140" s="845"/>
      <c r="E140" s="845"/>
      <c r="F140" s="845"/>
      <c r="G140" s="845"/>
      <c r="H140" s="845"/>
      <c r="I140" s="845"/>
      <c r="J140" s="845"/>
      <c r="K140" s="845"/>
      <c r="L140" s="845"/>
      <c r="M140" s="845"/>
      <c r="N140" s="845"/>
      <c r="O140" s="845"/>
      <c r="P140" s="845"/>
      <c r="Q140" s="845"/>
      <c r="R140" s="845"/>
      <c r="S140" s="845"/>
      <c r="T140" s="845"/>
      <c r="U140" s="845"/>
      <c r="V140" s="845"/>
      <c r="W140" s="845"/>
      <c r="X140" s="845"/>
      <c r="Y140" s="845"/>
      <c r="Z140" s="845"/>
    </row>
    <row r="141" spans="1:26" ht="12.75">
      <c r="A141" s="43"/>
      <c r="B141" s="825"/>
      <c r="C141" s="43"/>
      <c r="D141" s="845"/>
      <c r="E141" s="845"/>
      <c r="F141" s="845"/>
      <c r="G141" s="845"/>
      <c r="H141" s="845"/>
      <c r="I141" s="845"/>
      <c r="J141" s="845"/>
      <c r="K141" s="845"/>
      <c r="L141" s="845"/>
      <c r="M141" s="845"/>
      <c r="N141" s="845"/>
      <c r="O141" s="845"/>
      <c r="P141" s="845"/>
      <c r="Q141" s="845"/>
      <c r="R141" s="845"/>
      <c r="S141" s="845"/>
      <c r="T141" s="845"/>
      <c r="U141" s="845"/>
      <c r="V141" s="845"/>
      <c r="W141" s="845"/>
      <c r="X141" s="845"/>
      <c r="Y141" s="845"/>
      <c r="Z141" s="845"/>
    </row>
    <row r="142" spans="1:26" ht="12.75">
      <c r="A142" s="852"/>
      <c r="B142" s="852"/>
      <c r="C142" s="8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5"/>
      <c r="Q142" s="1425"/>
      <c r="R142" s="1425"/>
      <c r="S142" s="1425"/>
      <c r="T142" s="1425"/>
      <c r="U142" s="1425"/>
      <c r="V142" s="1425"/>
      <c r="W142" s="1425"/>
      <c r="X142" s="1425"/>
      <c r="Y142" s="1425"/>
      <c r="Z142" s="1425"/>
    </row>
    <row r="143" spans="1:26" ht="12.75">
      <c r="A143" s="825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2.75">
      <c r="A144" s="853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2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2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2.7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2.7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2.7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2.7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2.7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2.7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2.7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2.7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2.7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2.7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2.7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</sheetData>
  <mergeCells count="18">
    <mergeCell ref="A6:I6"/>
    <mergeCell ref="A8:C8"/>
    <mergeCell ref="A9:C9"/>
    <mergeCell ref="A1:I1"/>
    <mergeCell ref="A2:I2"/>
    <mergeCell ref="A3:I3"/>
    <mergeCell ref="A5:I5"/>
    <mergeCell ref="D142:O142"/>
    <mergeCell ref="P142:Z142"/>
    <mergeCell ref="A70:C70"/>
    <mergeCell ref="AI70:AI71"/>
    <mergeCell ref="AL70:AL71"/>
    <mergeCell ref="A66:AY66"/>
    <mergeCell ref="A67:AY67"/>
    <mergeCell ref="A68:AY68"/>
    <mergeCell ref="AJ70:AJ71"/>
    <mergeCell ref="AK70:AK71"/>
    <mergeCell ref="A71:C71"/>
  </mergeCells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H26" sqref="H26"/>
    </sheetView>
  </sheetViews>
  <sheetFormatPr defaultColWidth="9.140625" defaultRowHeight="12.75"/>
  <cols>
    <col min="1" max="1" width="0" style="0" hidden="1" customWidth="1"/>
  </cols>
  <sheetData>
    <row r="1" spans="1:15" ht="12.75">
      <c r="A1" s="1404" t="s">
        <v>1641</v>
      </c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</row>
    <row r="2" spans="1:15" ht="15.75">
      <c r="A2" s="1418" t="s">
        <v>328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</row>
    <row r="3" spans="1:15" ht="12.75">
      <c r="A3" s="29"/>
      <c r="B3" s="29"/>
      <c r="C3" s="59"/>
      <c r="D3" s="71"/>
      <c r="E3" s="71"/>
      <c r="F3" s="71"/>
      <c r="G3" s="59"/>
      <c r="H3" s="59"/>
      <c r="I3" s="59"/>
      <c r="J3" s="59"/>
      <c r="K3" s="59"/>
      <c r="L3" s="59"/>
      <c r="M3" s="59"/>
      <c r="N3" s="59"/>
      <c r="O3" s="29"/>
    </row>
    <row r="4" spans="1:15" ht="13.5" thickBot="1">
      <c r="A4" s="29"/>
      <c r="B4" s="29"/>
      <c r="C4" s="59"/>
      <c r="D4" s="59"/>
      <c r="E4" s="59"/>
      <c r="F4" s="59"/>
      <c r="G4" s="59"/>
      <c r="H4" s="59"/>
      <c r="I4" s="59"/>
      <c r="J4" s="59"/>
      <c r="K4" s="59"/>
      <c r="L4" s="71"/>
      <c r="M4" s="59"/>
      <c r="N4" s="59"/>
      <c r="O4" s="195" t="s">
        <v>871</v>
      </c>
    </row>
    <row r="5" spans="1:15" ht="16.5" customHeight="1" thickTop="1">
      <c r="A5" s="1434" t="s">
        <v>329</v>
      </c>
      <c r="B5" s="500"/>
      <c r="C5" s="1436" t="s">
        <v>1625</v>
      </c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7"/>
      <c r="O5" s="501" t="s">
        <v>71</v>
      </c>
    </row>
    <row r="6" spans="1:15" ht="16.5" customHeight="1">
      <c r="A6" s="1435"/>
      <c r="B6" s="502" t="s">
        <v>329</v>
      </c>
      <c r="C6" s="503" t="s">
        <v>944</v>
      </c>
      <c r="D6" s="504" t="s">
        <v>1455</v>
      </c>
      <c r="E6" s="504" t="s">
        <v>1456</v>
      </c>
      <c r="F6" s="504" t="s">
        <v>1457</v>
      </c>
      <c r="G6" s="504" t="s">
        <v>1458</v>
      </c>
      <c r="H6" s="504" t="s">
        <v>1459</v>
      </c>
      <c r="I6" s="504" t="s">
        <v>1460</v>
      </c>
      <c r="J6" s="504" t="s">
        <v>1461</v>
      </c>
      <c r="K6" s="504" t="s">
        <v>1462</v>
      </c>
      <c r="L6" s="504" t="s">
        <v>1463</v>
      </c>
      <c r="M6" s="504" t="s">
        <v>1630</v>
      </c>
      <c r="N6" s="505" t="s">
        <v>1631</v>
      </c>
      <c r="O6" s="506" t="s">
        <v>1189</v>
      </c>
    </row>
    <row r="7" spans="1:15" ht="16.5" customHeight="1">
      <c r="A7" s="169" t="s">
        <v>1133</v>
      </c>
      <c r="B7" s="507" t="s">
        <v>330</v>
      </c>
      <c r="C7" s="508">
        <v>8.43</v>
      </c>
      <c r="D7" s="508">
        <v>8.78</v>
      </c>
      <c r="E7" s="508">
        <v>8.84</v>
      </c>
      <c r="F7" s="508">
        <v>8.7</v>
      </c>
      <c r="G7" s="508">
        <v>8.82</v>
      </c>
      <c r="H7" s="508">
        <v>8.93</v>
      </c>
      <c r="I7" s="508">
        <v>9.33</v>
      </c>
      <c r="J7" s="508">
        <v>9.56</v>
      </c>
      <c r="K7" s="508">
        <v>9.6</v>
      </c>
      <c r="L7" s="508">
        <v>9.64</v>
      </c>
      <c r="M7" s="508">
        <v>9.59</v>
      </c>
      <c r="N7" s="509">
        <v>9.64</v>
      </c>
      <c r="O7" s="879">
        <v>9.24</v>
      </c>
    </row>
    <row r="8" spans="1:15" ht="16.5" customHeight="1">
      <c r="A8" s="169" t="s">
        <v>1134</v>
      </c>
      <c r="B8" s="507" t="s">
        <v>331</v>
      </c>
      <c r="C8" s="508">
        <v>10.17</v>
      </c>
      <c r="D8" s="508">
        <v>10.45</v>
      </c>
      <c r="E8" s="508">
        <v>12.17</v>
      </c>
      <c r="F8" s="508">
        <v>11.68</v>
      </c>
      <c r="G8" s="508">
        <v>12.03</v>
      </c>
      <c r="H8" s="508">
        <v>12.36</v>
      </c>
      <c r="I8" s="508">
        <v>12.57</v>
      </c>
      <c r="J8" s="508">
        <v>12.43</v>
      </c>
      <c r="K8" s="508">
        <v>11.3</v>
      </c>
      <c r="L8" s="508">
        <v>9.56</v>
      </c>
      <c r="M8" s="508">
        <v>11.28</v>
      </c>
      <c r="N8" s="509">
        <v>11.92</v>
      </c>
      <c r="O8" s="880">
        <v>11.34</v>
      </c>
    </row>
    <row r="9" spans="1:15" ht="16.5" customHeight="1">
      <c r="A9" s="169" t="s">
        <v>1135</v>
      </c>
      <c r="B9" s="507" t="s">
        <v>332</v>
      </c>
      <c r="C9" s="508">
        <v>8.49</v>
      </c>
      <c r="D9" s="508">
        <v>5.94</v>
      </c>
      <c r="E9" s="508">
        <v>7.24</v>
      </c>
      <c r="F9" s="508">
        <v>8.74</v>
      </c>
      <c r="G9" s="508">
        <v>6.05</v>
      </c>
      <c r="H9" s="508">
        <v>3.93</v>
      </c>
      <c r="I9" s="508">
        <v>7.57</v>
      </c>
      <c r="J9" s="508">
        <v>7.56</v>
      </c>
      <c r="K9" s="508">
        <v>6.38</v>
      </c>
      <c r="L9" s="508">
        <v>4.93</v>
      </c>
      <c r="M9" s="508">
        <v>5.31</v>
      </c>
      <c r="N9" s="509">
        <v>6.01</v>
      </c>
      <c r="O9" s="880">
        <v>6.5</v>
      </c>
    </row>
    <row r="10" spans="1:15" ht="16.5" customHeight="1">
      <c r="A10" s="169" t="s">
        <v>1136</v>
      </c>
      <c r="B10" s="507" t="s">
        <v>333</v>
      </c>
      <c r="C10" s="508">
        <v>6.36</v>
      </c>
      <c r="D10" s="508">
        <v>6.26</v>
      </c>
      <c r="E10" s="508">
        <v>6.54</v>
      </c>
      <c r="F10" s="508">
        <v>7.02</v>
      </c>
      <c r="G10" s="508">
        <v>6.91</v>
      </c>
      <c r="H10" s="508">
        <v>6.99</v>
      </c>
      <c r="I10" s="508">
        <v>7.38</v>
      </c>
      <c r="J10" s="508">
        <v>7.97</v>
      </c>
      <c r="K10" s="508">
        <v>8.12</v>
      </c>
      <c r="L10" s="508">
        <v>7.94</v>
      </c>
      <c r="M10" s="508">
        <v>7.89</v>
      </c>
      <c r="N10" s="509">
        <v>8.33</v>
      </c>
      <c r="O10" s="880">
        <v>7.35</v>
      </c>
    </row>
    <row r="11" spans="1:15" ht="16.5" customHeight="1">
      <c r="A11" s="169" t="s">
        <v>1137</v>
      </c>
      <c r="B11" s="507" t="s">
        <v>334</v>
      </c>
      <c r="C11" s="508">
        <v>8.34</v>
      </c>
      <c r="D11" s="508">
        <v>8.61</v>
      </c>
      <c r="E11" s="508">
        <v>8.78</v>
      </c>
      <c r="F11" s="508">
        <v>9.14</v>
      </c>
      <c r="G11" s="508">
        <v>9.69</v>
      </c>
      <c r="H11" s="508">
        <v>11.83</v>
      </c>
      <c r="I11" s="508">
        <v>12.68</v>
      </c>
      <c r="J11" s="508">
        <v>12.21</v>
      </c>
      <c r="K11" s="508">
        <v>10.93</v>
      </c>
      <c r="L11" s="508">
        <v>12.7</v>
      </c>
      <c r="M11" s="508">
        <v>12.88</v>
      </c>
      <c r="N11" s="509">
        <v>12.66</v>
      </c>
      <c r="O11" s="880">
        <v>10.93</v>
      </c>
    </row>
    <row r="12" spans="1:15" ht="16.5" customHeight="1">
      <c r="A12" s="169" t="s">
        <v>1138</v>
      </c>
      <c r="B12" s="507" t="s">
        <v>340</v>
      </c>
      <c r="C12" s="508">
        <v>12.180580266567938</v>
      </c>
      <c r="D12" s="508">
        <v>11.753995135135135</v>
      </c>
      <c r="E12" s="508">
        <v>11.43</v>
      </c>
      <c r="F12" s="508">
        <v>11.62647106257875</v>
      </c>
      <c r="G12" s="508">
        <v>11.507426486486487</v>
      </c>
      <c r="H12" s="508">
        <v>11.47</v>
      </c>
      <c r="I12" s="508">
        <v>11.624515713784637</v>
      </c>
      <c r="J12" s="508">
        <v>10.994226486486486</v>
      </c>
      <c r="K12" s="508">
        <v>9.76545743647647</v>
      </c>
      <c r="L12" s="508">
        <v>8.51255915744377</v>
      </c>
      <c r="M12" s="508">
        <v>6.032429189189189</v>
      </c>
      <c r="N12" s="509">
        <v>5.6191894558599635</v>
      </c>
      <c r="O12" s="880">
        <v>10.22055196436712</v>
      </c>
    </row>
    <row r="13" spans="1:15" ht="16.5" customHeight="1">
      <c r="A13" s="169" t="s">
        <v>1139</v>
      </c>
      <c r="B13" s="507" t="s">
        <v>341</v>
      </c>
      <c r="C13" s="508">
        <v>4.868429567408652</v>
      </c>
      <c r="D13" s="508">
        <v>3.3598782967250815</v>
      </c>
      <c r="E13" s="508">
        <v>3.8128924099661266</v>
      </c>
      <c r="F13" s="508">
        <v>3.358146871062578</v>
      </c>
      <c r="G13" s="508">
        <v>2.630800540540541</v>
      </c>
      <c r="H13" s="508">
        <v>2.7138949166740067</v>
      </c>
      <c r="I13" s="508">
        <v>3.9024395212095753</v>
      </c>
      <c r="J13" s="508">
        <v>4.0046837837837845</v>
      </c>
      <c r="K13" s="508">
        <v>4.168231948270435</v>
      </c>
      <c r="L13" s="508">
        <v>3.4432686832740216</v>
      </c>
      <c r="M13" s="508">
        <v>3.2424281081081077</v>
      </c>
      <c r="N13" s="509">
        <v>2.8717697704892062</v>
      </c>
      <c r="O13" s="880">
        <v>3.5174291324677225</v>
      </c>
    </row>
    <row r="14" spans="1:15" ht="16.5" customHeight="1">
      <c r="A14" s="169" t="s">
        <v>1140</v>
      </c>
      <c r="B14" s="507" t="s">
        <v>342</v>
      </c>
      <c r="C14" s="508">
        <v>1.6129035699286014</v>
      </c>
      <c r="D14" s="508">
        <v>0.89907419712949</v>
      </c>
      <c r="E14" s="508">
        <v>0.846207755463706</v>
      </c>
      <c r="F14" s="508">
        <v>2.879197306069458</v>
      </c>
      <c r="G14" s="508">
        <v>3.2362716517326144</v>
      </c>
      <c r="H14" s="508">
        <v>3.288953117353205</v>
      </c>
      <c r="I14" s="508">
        <v>1.6134097188476224</v>
      </c>
      <c r="J14" s="508">
        <v>1.2147113333333335</v>
      </c>
      <c r="K14" s="508">
        <v>2.1575733145895724</v>
      </c>
      <c r="L14" s="508">
        <v>3.090519992960225</v>
      </c>
      <c r="M14" s="508">
        <v>3.3535156756756757</v>
      </c>
      <c r="N14" s="509">
        <v>3.3197895928330032</v>
      </c>
      <c r="O14" s="880">
        <v>2.3316103563160104</v>
      </c>
    </row>
    <row r="15" spans="1:15" ht="16.5" customHeight="1">
      <c r="A15" s="169" t="s">
        <v>1141</v>
      </c>
      <c r="B15" s="507" t="s">
        <v>343</v>
      </c>
      <c r="C15" s="508">
        <v>3.3968185352308224</v>
      </c>
      <c r="D15" s="508">
        <v>2.895359281579573</v>
      </c>
      <c r="E15" s="508">
        <v>3.4084731132075468</v>
      </c>
      <c r="F15" s="508">
        <v>4.093331220329517</v>
      </c>
      <c r="G15" s="508">
        <v>3.994682751045284</v>
      </c>
      <c r="H15" s="508">
        <v>4.440908264329805</v>
      </c>
      <c r="I15" s="508">
        <v>5.164051891704268</v>
      </c>
      <c r="J15" s="508">
        <v>5.596070322580646</v>
      </c>
      <c r="K15" s="508">
        <v>5.456351824840063</v>
      </c>
      <c r="L15" s="508">
        <v>5.726184461067665</v>
      </c>
      <c r="M15" s="508">
        <v>5.46250458618313</v>
      </c>
      <c r="N15" s="509">
        <v>5.360435168115558</v>
      </c>
      <c r="O15" s="880">
        <v>4.662800140488818</v>
      </c>
    </row>
    <row r="16" spans="1:15" ht="16.5" customHeight="1">
      <c r="A16" s="169" t="s">
        <v>1142</v>
      </c>
      <c r="B16" s="507" t="s">
        <v>344</v>
      </c>
      <c r="C16" s="508">
        <v>5.425047309961818</v>
      </c>
      <c r="D16" s="508">
        <v>5.222550591166958</v>
      </c>
      <c r="E16" s="508">
        <v>4.872020754716981</v>
      </c>
      <c r="F16" s="508">
        <v>5.242749264705882</v>
      </c>
      <c r="G16" s="508">
        <v>5.304209852404553</v>
      </c>
      <c r="H16" s="508">
        <v>5.26434765889847</v>
      </c>
      <c r="I16" s="508">
        <v>5.170746858729607</v>
      </c>
      <c r="J16" s="508">
        <v>4.551349535702849</v>
      </c>
      <c r="K16" s="508">
        <v>3.871767249497724</v>
      </c>
      <c r="L16" s="508">
        <v>4.674502013189865</v>
      </c>
      <c r="M16" s="508">
        <v>4.940809824561403</v>
      </c>
      <c r="N16" s="509">
        <v>4.9510305534645385</v>
      </c>
      <c r="O16" s="880">
        <v>4.9643167763801666</v>
      </c>
    </row>
    <row r="17" spans="1:15" ht="16.5" customHeight="1">
      <c r="A17" s="169" t="s">
        <v>1143</v>
      </c>
      <c r="B17" s="507" t="s">
        <v>345</v>
      </c>
      <c r="C17" s="508">
        <v>4.775216950572465</v>
      </c>
      <c r="D17" s="508">
        <v>3.77765162028212</v>
      </c>
      <c r="E17" s="508">
        <v>4.663893382237086</v>
      </c>
      <c r="F17" s="508">
        <v>4.9555454448777025</v>
      </c>
      <c r="G17" s="508">
        <v>4.953859860574043</v>
      </c>
      <c r="H17" s="508">
        <v>4.846119482616302</v>
      </c>
      <c r="I17" s="508">
        <v>5.187522395978776</v>
      </c>
      <c r="J17" s="508">
        <v>5.385691068024617</v>
      </c>
      <c r="K17" s="508">
        <v>5.052342023311288</v>
      </c>
      <c r="L17" s="508">
        <v>4.859117983803406</v>
      </c>
      <c r="M17" s="508">
        <v>4.519417635205055</v>
      </c>
      <c r="N17" s="509">
        <v>3.780621060673431</v>
      </c>
      <c r="O17" s="880">
        <v>4.708875790310837</v>
      </c>
    </row>
    <row r="18" spans="1:15" ht="16.5" customHeight="1">
      <c r="A18" s="169" t="s">
        <v>1144</v>
      </c>
      <c r="B18" s="507" t="s">
        <v>346</v>
      </c>
      <c r="C18" s="508">
        <v>3.41748440269408</v>
      </c>
      <c r="D18" s="508">
        <v>3.4932778280050107</v>
      </c>
      <c r="E18" s="508">
        <v>3.5961985600462625</v>
      </c>
      <c r="F18" s="508">
        <v>4.02602993577213</v>
      </c>
      <c r="G18" s="508">
        <v>3.7520925058548005</v>
      </c>
      <c r="H18" s="508">
        <v>4.10236892545691</v>
      </c>
      <c r="I18" s="508">
        <v>4.0122495923431405</v>
      </c>
      <c r="J18" s="508">
        <v>3.906800049016938</v>
      </c>
      <c r="K18" s="508">
        <v>4.055525032860332</v>
      </c>
      <c r="L18" s="508">
        <v>2.911661630829377</v>
      </c>
      <c r="M18" s="508">
        <v>1.6678396383639233</v>
      </c>
      <c r="N18" s="509">
        <v>2.9805422437758247</v>
      </c>
      <c r="O18" s="880">
        <v>3.4814174393084554</v>
      </c>
    </row>
    <row r="19" spans="1:15" ht="16.5" customHeight="1">
      <c r="A19" s="170" t="s">
        <v>1145</v>
      </c>
      <c r="B19" s="510" t="s">
        <v>201</v>
      </c>
      <c r="C19" s="508">
        <v>4.027662566465792</v>
      </c>
      <c r="D19" s="508">
        <v>3.6609049773755653</v>
      </c>
      <c r="E19" s="508">
        <v>3.701351713395639</v>
      </c>
      <c r="F19" s="508">
        <v>3.676631343283582</v>
      </c>
      <c r="G19" s="508">
        <v>3.850785333333333</v>
      </c>
      <c r="H19" s="508">
        <v>3.9490213213213217</v>
      </c>
      <c r="I19" s="508">
        <v>3.940556451612903</v>
      </c>
      <c r="J19" s="508">
        <v>3.8080159420289847</v>
      </c>
      <c r="K19" s="508">
        <v>1.6973710622710623</v>
      </c>
      <c r="L19" s="508">
        <v>0.7020408450704225</v>
      </c>
      <c r="M19" s="508">
        <v>0.8240442028985507</v>
      </c>
      <c r="N19" s="509">
        <v>1.4706548192771083</v>
      </c>
      <c r="O19" s="880">
        <v>2.929587760230834</v>
      </c>
    </row>
    <row r="20" spans="1:15" ht="16.5" customHeight="1">
      <c r="A20" s="169" t="s">
        <v>1146</v>
      </c>
      <c r="B20" s="507" t="s">
        <v>182</v>
      </c>
      <c r="C20" s="508">
        <v>0.6176727272727273</v>
      </c>
      <c r="D20" s="508">
        <v>0.629863076923077</v>
      </c>
      <c r="E20" s="508">
        <v>1.3400342756183745</v>
      </c>
      <c r="F20" s="508">
        <v>1.9721844155844157</v>
      </c>
      <c r="G20" s="508">
        <v>2.401290153846154</v>
      </c>
      <c r="H20" s="508">
        <v>2.080350530035336</v>
      </c>
      <c r="I20" s="508">
        <v>2.3784652173913043</v>
      </c>
      <c r="J20" s="508">
        <v>2.9391873188405797</v>
      </c>
      <c r="K20" s="508">
        <v>3.109814156626506</v>
      </c>
      <c r="L20" s="508">
        <v>3.6963909090909097</v>
      </c>
      <c r="M20" s="508">
        <v>3.8208818461538465</v>
      </c>
      <c r="N20" s="509">
        <v>3.939815901060071</v>
      </c>
      <c r="O20" s="880">
        <v>2.4576696244599545</v>
      </c>
    </row>
    <row r="21" spans="1:15" ht="16.5" customHeight="1">
      <c r="A21" s="171" t="s">
        <v>1147</v>
      </c>
      <c r="B21" s="511" t="s">
        <v>942</v>
      </c>
      <c r="C21" s="508">
        <v>2.2590185714285718</v>
      </c>
      <c r="D21" s="508">
        <v>3.3845412060301507</v>
      </c>
      <c r="E21" s="508">
        <v>3.102005803571429</v>
      </c>
      <c r="F21" s="508">
        <v>2.687988475836431</v>
      </c>
      <c r="G21" s="508">
        <v>2.1998130653266332</v>
      </c>
      <c r="H21" s="508">
        <v>2.4648049469964666</v>
      </c>
      <c r="I21" s="508">
        <v>2.2032</v>
      </c>
      <c r="J21" s="508">
        <v>2.651</v>
      </c>
      <c r="K21" s="508">
        <v>2.8861</v>
      </c>
      <c r="L21" s="508">
        <v>3.6293</v>
      </c>
      <c r="M21" s="508">
        <v>3.3082</v>
      </c>
      <c r="N21" s="509">
        <v>3.2485</v>
      </c>
      <c r="O21" s="880">
        <v>2.8427</v>
      </c>
    </row>
    <row r="22" spans="1:15" ht="16.5" customHeight="1">
      <c r="A22" s="172" t="s">
        <v>1147</v>
      </c>
      <c r="B22" s="512" t="s">
        <v>943</v>
      </c>
      <c r="C22" s="513">
        <v>2.9887</v>
      </c>
      <c r="D22" s="508">
        <v>2.7829</v>
      </c>
      <c r="E22" s="508">
        <v>2.5369</v>
      </c>
      <c r="F22" s="508">
        <v>2.1101</v>
      </c>
      <c r="G22" s="508">
        <v>1.9827</v>
      </c>
      <c r="H22" s="508">
        <v>2.6703</v>
      </c>
      <c r="I22" s="508">
        <v>2.5963603174603174</v>
      </c>
      <c r="J22" s="508">
        <v>2.3605678095238094</v>
      </c>
      <c r="K22" s="508">
        <v>1.8496</v>
      </c>
      <c r="L22" s="508">
        <v>2.4269</v>
      </c>
      <c r="M22" s="508">
        <v>2.1681</v>
      </c>
      <c r="N22" s="514">
        <v>2.7651367875647668</v>
      </c>
      <c r="O22" s="881">
        <v>2.4216334168057867</v>
      </c>
    </row>
    <row r="23" spans="1:15" ht="16.5" customHeight="1">
      <c r="A23" s="173" t="s">
        <v>1147</v>
      </c>
      <c r="B23" s="512" t="s">
        <v>1642</v>
      </c>
      <c r="C23" s="513">
        <v>4.2514</v>
      </c>
      <c r="D23" s="508">
        <v>2.1419</v>
      </c>
      <c r="E23" s="515">
        <v>2.3486</v>
      </c>
      <c r="F23" s="515">
        <v>3.0267</v>
      </c>
      <c r="G23" s="515">
        <v>3.5927</v>
      </c>
      <c r="H23" s="515">
        <v>3.8637</v>
      </c>
      <c r="I23" s="508">
        <v>5.7924</v>
      </c>
      <c r="J23" s="508">
        <v>5.5404</v>
      </c>
      <c r="K23" s="508">
        <v>4.0699</v>
      </c>
      <c r="L23" s="508">
        <v>5.32</v>
      </c>
      <c r="M23" s="508">
        <v>5.41</v>
      </c>
      <c r="N23" s="514">
        <v>5.13</v>
      </c>
      <c r="O23" s="881">
        <v>4.22</v>
      </c>
    </row>
    <row r="24" spans="1:15" ht="16.5" customHeight="1">
      <c r="A24" s="29"/>
      <c r="B24" s="512" t="s">
        <v>638</v>
      </c>
      <c r="C24" s="508">
        <v>5.17</v>
      </c>
      <c r="D24" s="508">
        <v>3.73</v>
      </c>
      <c r="E24" s="515">
        <v>6.08</v>
      </c>
      <c r="F24" s="30">
        <v>5.55</v>
      </c>
      <c r="G24" s="515">
        <v>4.72</v>
      </c>
      <c r="H24" s="515">
        <v>4.32</v>
      </c>
      <c r="I24" s="30">
        <v>6.64</v>
      </c>
      <c r="J24" s="30">
        <v>6.83</v>
      </c>
      <c r="K24" s="30">
        <v>5.98</v>
      </c>
      <c r="L24" s="30">
        <v>6.73</v>
      </c>
      <c r="M24" s="516">
        <v>6</v>
      </c>
      <c r="N24" s="1133">
        <v>6.8</v>
      </c>
      <c r="O24" s="881">
        <v>5.83</v>
      </c>
    </row>
    <row r="25" spans="1:15" ht="16.5" customHeight="1">
      <c r="A25" s="29"/>
      <c r="B25" s="512" t="s">
        <v>8</v>
      </c>
      <c r="C25" s="508">
        <v>1.77</v>
      </c>
      <c r="D25" s="508">
        <v>2.4136</v>
      </c>
      <c r="E25" s="515">
        <v>2.7298</v>
      </c>
      <c r="F25" s="516">
        <v>4.6669</v>
      </c>
      <c r="G25" s="515">
        <v>6.3535</v>
      </c>
      <c r="H25" s="515">
        <v>8.7424</v>
      </c>
      <c r="I25" s="516">
        <v>9.0115</v>
      </c>
      <c r="J25" s="516">
        <v>7.7876</v>
      </c>
      <c r="K25" s="516">
        <v>7.346</v>
      </c>
      <c r="L25" s="516">
        <v>7.4127</v>
      </c>
      <c r="M25" s="516">
        <v>6.7726</v>
      </c>
      <c r="N25" s="1133">
        <v>8.13</v>
      </c>
      <c r="O25" s="881">
        <v>6.5</v>
      </c>
    </row>
    <row r="26" spans="1:15" ht="16.5" customHeight="1" thickBot="1">
      <c r="A26" s="29"/>
      <c r="B26" s="517" t="s">
        <v>1665</v>
      </c>
      <c r="C26" s="518">
        <v>3.8064</v>
      </c>
      <c r="D26" s="518">
        <v>3.77</v>
      </c>
      <c r="E26" s="1134">
        <v>5.63</v>
      </c>
      <c r="F26" s="519">
        <v>7.73</v>
      </c>
      <c r="G26" s="1134">
        <v>6.8209</v>
      </c>
      <c r="H26" s="1134">
        <v>8.21</v>
      </c>
      <c r="I26" s="519"/>
      <c r="J26" s="519"/>
      <c r="K26" s="519"/>
      <c r="L26" s="519"/>
      <c r="M26" s="520"/>
      <c r="N26" s="521"/>
      <c r="O26" s="522"/>
    </row>
    <row r="27" spans="1:15" ht="13.5" thickTop="1">
      <c r="A27" s="29"/>
      <c r="B27" s="2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9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404" t="s">
        <v>1623</v>
      </c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</row>
    <row r="2" spans="1:15" ht="15.75">
      <c r="A2" s="1418" t="s">
        <v>347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</row>
    <row r="3" spans="1:15" ht="12.75">
      <c r="A3" s="29"/>
      <c r="B3" s="29"/>
      <c r="C3" s="59"/>
      <c r="D3" s="71"/>
      <c r="E3" s="71"/>
      <c r="F3" s="71"/>
      <c r="G3" s="59"/>
      <c r="H3" s="59"/>
      <c r="I3" s="59"/>
      <c r="J3" s="59"/>
      <c r="K3" s="59"/>
      <c r="L3" s="59"/>
      <c r="M3" s="59"/>
      <c r="N3" s="59"/>
      <c r="O3" s="29"/>
    </row>
    <row r="4" spans="1:15" ht="13.5" thickBot="1">
      <c r="A4" s="29"/>
      <c r="B4" s="29"/>
      <c r="C4" s="59"/>
      <c r="D4" s="59"/>
      <c r="E4" s="59"/>
      <c r="F4" s="59"/>
      <c r="G4" s="59"/>
      <c r="H4" s="59"/>
      <c r="I4" s="59"/>
      <c r="J4" s="59"/>
      <c r="K4" s="59"/>
      <c r="L4" s="71"/>
      <c r="M4" s="59"/>
      <c r="N4" s="59"/>
      <c r="O4" s="195" t="s">
        <v>871</v>
      </c>
    </row>
    <row r="5" spans="1:15" ht="16.5" customHeight="1" thickTop="1">
      <c r="A5" s="1438" t="s">
        <v>329</v>
      </c>
      <c r="B5" s="1440" t="s">
        <v>329</v>
      </c>
      <c r="C5" s="1442" t="s">
        <v>1625</v>
      </c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7"/>
      <c r="O5" s="501" t="s">
        <v>71</v>
      </c>
    </row>
    <row r="6" spans="1:15" ht="16.5" customHeight="1">
      <c r="A6" s="1439"/>
      <c r="B6" s="1441"/>
      <c r="C6" s="523" t="s">
        <v>944</v>
      </c>
      <c r="D6" s="504" t="s">
        <v>1455</v>
      </c>
      <c r="E6" s="504" t="s">
        <v>1456</v>
      </c>
      <c r="F6" s="504" t="s">
        <v>1457</v>
      </c>
      <c r="G6" s="504" t="s">
        <v>1458</v>
      </c>
      <c r="H6" s="504" t="s">
        <v>1459</v>
      </c>
      <c r="I6" s="504" t="s">
        <v>1460</v>
      </c>
      <c r="J6" s="504" t="s">
        <v>1461</v>
      </c>
      <c r="K6" s="504" t="s">
        <v>1462</v>
      </c>
      <c r="L6" s="504" t="s">
        <v>1463</v>
      </c>
      <c r="M6" s="504" t="s">
        <v>1630</v>
      </c>
      <c r="N6" s="505" t="s">
        <v>1631</v>
      </c>
      <c r="O6" s="506" t="s">
        <v>1189</v>
      </c>
    </row>
    <row r="7" spans="1:15" ht="16.5" customHeight="1">
      <c r="A7" s="174" t="s">
        <v>1138</v>
      </c>
      <c r="B7" s="507" t="s">
        <v>340</v>
      </c>
      <c r="C7" s="513" t="s">
        <v>1756</v>
      </c>
      <c r="D7" s="508" t="s">
        <v>1756</v>
      </c>
      <c r="E7" s="508" t="s">
        <v>1756</v>
      </c>
      <c r="F7" s="508" t="s">
        <v>1756</v>
      </c>
      <c r="G7" s="508" t="s">
        <v>1756</v>
      </c>
      <c r="H7" s="508">
        <v>11.9631</v>
      </c>
      <c r="I7" s="508" t="s">
        <v>1756</v>
      </c>
      <c r="J7" s="508" t="s">
        <v>1756</v>
      </c>
      <c r="K7" s="508">
        <v>10.5283</v>
      </c>
      <c r="L7" s="508" t="s">
        <v>1756</v>
      </c>
      <c r="M7" s="508">
        <v>8.9766</v>
      </c>
      <c r="N7" s="509" t="s">
        <v>1756</v>
      </c>
      <c r="O7" s="914">
        <v>10.344</v>
      </c>
    </row>
    <row r="8" spans="1:15" ht="16.5" customHeight="1">
      <c r="A8" s="174" t="s">
        <v>1139</v>
      </c>
      <c r="B8" s="507" t="s">
        <v>341</v>
      </c>
      <c r="C8" s="513" t="s">
        <v>1756</v>
      </c>
      <c r="D8" s="508" t="s">
        <v>1756</v>
      </c>
      <c r="E8" s="508" t="s">
        <v>1756</v>
      </c>
      <c r="F8" s="508" t="s">
        <v>1756</v>
      </c>
      <c r="G8" s="508" t="s">
        <v>1756</v>
      </c>
      <c r="H8" s="508">
        <v>6.3049</v>
      </c>
      <c r="I8" s="508" t="s">
        <v>1756</v>
      </c>
      <c r="J8" s="508" t="s">
        <v>1756</v>
      </c>
      <c r="K8" s="508">
        <v>7.2517</v>
      </c>
      <c r="L8" s="508" t="s">
        <v>1756</v>
      </c>
      <c r="M8" s="508">
        <v>6.9928</v>
      </c>
      <c r="N8" s="509" t="s">
        <v>1756</v>
      </c>
      <c r="O8" s="914">
        <v>6.8624</v>
      </c>
    </row>
    <row r="9" spans="1:15" ht="16.5" customHeight="1">
      <c r="A9" s="174" t="s">
        <v>1140</v>
      </c>
      <c r="B9" s="507" t="s">
        <v>342</v>
      </c>
      <c r="C9" s="513" t="s">
        <v>1756</v>
      </c>
      <c r="D9" s="508" t="s">
        <v>1756</v>
      </c>
      <c r="E9" s="508" t="s">
        <v>1756</v>
      </c>
      <c r="F9" s="508" t="s">
        <v>1756</v>
      </c>
      <c r="G9" s="508" t="s">
        <v>1756</v>
      </c>
      <c r="H9" s="508" t="s">
        <v>1756</v>
      </c>
      <c r="I9" s="508" t="s">
        <v>1756</v>
      </c>
      <c r="J9" s="508" t="s">
        <v>1756</v>
      </c>
      <c r="K9" s="508">
        <v>4.9129</v>
      </c>
      <c r="L9" s="508">
        <v>5.424</v>
      </c>
      <c r="M9" s="508">
        <v>5.3116</v>
      </c>
      <c r="N9" s="509" t="s">
        <v>1756</v>
      </c>
      <c r="O9" s="914">
        <v>5.1282</v>
      </c>
    </row>
    <row r="10" spans="1:15" ht="16.5" customHeight="1">
      <c r="A10" s="174" t="s">
        <v>1141</v>
      </c>
      <c r="B10" s="507" t="s">
        <v>343</v>
      </c>
      <c r="C10" s="513" t="s">
        <v>1756</v>
      </c>
      <c r="D10" s="508" t="s">
        <v>1756</v>
      </c>
      <c r="E10" s="508" t="s">
        <v>1756</v>
      </c>
      <c r="F10" s="508" t="s">
        <v>1756</v>
      </c>
      <c r="G10" s="508">
        <v>5.6721</v>
      </c>
      <c r="H10" s="508">
        <v>5.5712</v>
      </c>
      <c r="I10" s="508">
        <v>6.0824</v>
      </c>
      <c r="J10" s="508">
        <v>7.2849</v>
      </c>
      <c r="K10" s="508">
        <v>6.142</v>
      </c>
      <c r="L10" s="508" t="s">
        <v>1756</v>
      </c>
      <c r="M10" s="508" t="s">
        <v>1756</v>
      </c>
      <c r="N10" s="509" t="s">
        <v>1756</v>
      </c>
      <c r="O10" s="914">
        <v>6.1565</v>
      </c>
    </row>
    <row r="11" spans="1:15" ht="16.5" customHeight="1">
      <c r="A11" s="174" t="s">
        <v>1142</v>
      </c>
      <c r="B11" s="507" t="s">
        <v>344</v>
      </c>
      <c r="C11" s="513" t="s">
        <v>1756</v>
      </c>
      <c r="D11" s="508" t="s">
        <v>1756</v>
      </c>
      <c r="E11" s="508" t="s">
        <v>1756</v>
      </c>
      <c r="F11" s="508" t="s">
        <v>1756</v>
      </c>
      <c r="G11" s="508">
        <v>5.731</v>
      </c>
      <c r="H11" s="508">
        <v>5.4412</v>
      </c>
      <c r="I11" s="508">
        <v>5.4568</v>
      </c>
      <c r="J11" s="508">
        <v>5.113</v>
      </c>
      <c r="K11" s="508">
        <v>4.921</v>
      </c>
      <c r="L11" s="508">
        <v>5.2675</v>
      </c>
      <c r="M11" s="508">
        <v>5.5204</v>
      </c>
      <c r="N11" s="509">
        <v>5.6215</v>
      </c>
      <c r="O11" s="914">
        <v>5.2623</v>
      </c>
    </row>
    <row r="12" spans="1:15" ht="16.5" customHeight="1">
      <c r="A12" s="174" t="s">
        <v>1143</v>
      </c>
      <c r="B12" s="507" t="s">
        <v>345</v>
      </c>
      <c r="C12" s="513" t="s">
        <v>1756</v>
      </c>
      <c r="D12" s="508" t="s">
        <v>1756</v>
      </c>
      <c r="E12" s="508" t="s">
        <v>1756</v>
      </c>
      <c r="F12" s="508" t="s">
        <v>1756</v>
      </c>
      <c r="G12" s="508">
        <v>5.5134</v>
      </c>
      <c r="H12" s="508">
        <v>5.1547</v>
      </c>
      <c r="I12" s="508">
        <v>5.6571</v>
      </c>
      <c r="J12" s="508">
        <v>5.5606</v>
      </c>
      <c r="K12" s="508">
        <v>5.1416</v>
      </c>
      <c r="L12" s="508">
        <v>5.04</v>
      </c>
      <c r="M12" s="508">
        <v>4.9911</v>
      </c>
      <c r="N12" s="509">
        <v>4.4332</v>
      </c>
      <c r="O12" s="914">
        <v>5.2011</v>
      </c>
    </row>
    <row r="13" spans="1:15" ht="16.5" customHeight="1">
      <c r="A13" s="174" t="s">
        <v>1144</v>
      </c>
      <c r="B13" s="507" t="s">
        <v>346</v>
      </c>
      <c r="C13" s="513" t="s">
        <v>1756</v>
      </c>
      <c r="D13" s="508" t="s">
        <v>1756</v>
      </c>
      <c r="E13" s="508" t="s">
        <v>1756</v>
      </c>
      <c r="F13" s="508" t="s">
        <v>1756</v>
      </c>
      <c r="G13" s="508">
        <v>4.0799</v>
      </c>
      <c r="H13" s="508">
        <v>4.4582</v>
      </c>
      <c r="I13" s="508">
        <v>4.2217</v>
      </c>
      <c r="J13" s="508">
        <v>4.940833333333333</v>
      </c>
      <c r="K13" s="508">
        <v>5.125140609689712</v>
      </c>
      <c r="L13" s="508">
        <v>4.6283</v>
      </c>
      <c r="M13" s="508">
        <v>3.313868815443266</v>
      </c>
      <c r="N13" s="509">
        <v>4.928079080914116</v>
      </c>
      <c r="O13" s="914">
        <v>4.7107238804707094</v>
      </c>
    </row>
    <row r="14" spans="1:15" ht="16.5" customHeight="1">
      <c r="A14" s="174" t="s">
        <v>1145</v>
      </c>
      <c r="B14" s="510" t="s">
        <v>201</v>
      </c>
      <c r="C14" s="513">
        <v>5.313810591133005</v>
      </c>
      <c r="D14" s="508">
        <v>5.181625</v>
      </c>
      <c r="E14" s="508">
        <v>5.297252284263959</v>
      </c>
      <c r="F14" s="508">
        <v>5.152060401853295</v>
      </c>
      <c r="G14" s="508">
        <v>5.120841242937853</v>
      </c>
      <c r="H14" s="508">
        <v>4.954478199052133</v>
      </c>
      <c r="I14" s="508">
        <v>4.7035</v>
      </c>
      <c r="J14" s="508">
        <v>4.042</v>
      </c>
      <c r="K14" s="508">
        <v>3.018677865612648</v>
      </c>
      <c r="L14" s="508">
        <v>2.652016149068323</v>
      </c>
      <c r="M14" s="508">
        <v>2.5699083938892775</v>
      </c>
      <c r="N14" s="509">
        <v>3.8123749843660346</v>
      </c>
      <c r="O14" s="914">
        <v>4.1462783631415165</v>
      </c>
    </row>
    <row r="15" spans="1:15" ht="16.5" customHeight="1">
      <c r="A15" s="174" t="s">
        <v>1146</v>
      </c>
      <c r="B15" s="507" t="s">
        <v>182</v>
      </c>
      <c r="C15" s="513" t="s">
        <v>1756</v>
      </c>
      <c r="D15" s="508" t="s">
        <v>1756</v>
      </c>
      <c r="E15" s="508">
        <v>3.5281</v>
      </c>
      <c r="F15" s="508" t="s">
        <v>1756</v>
      </c>
      <c r="G15" s="508">
        <v>3.0617128712871287</v>
      </c>
      <c r="H15" s="508">
        <v>2.494175</v>
      </c>
      <c r="I15" s="508">
        <v>2.7779</v>
      </c>
      <c r="J15" s="508">
        <v>3.536573184786784</v>
      </c>
      <c r="K15" s="508">
        <v>3.9791776119402984</v>
      </c>
      <c r="L15" s="508">
        <v>4.841109933774834</v>
      </c>
      <c r="M15" s="508">
        <v>4.865694115697157</v>
      </c>
      <c r="N15" s="509">
        <v>4.78535242830253</v>
      </c>
      <c r="O15" s="914">
        <v>4.32219165363855</v>
      </c>
    </row>
    <row r="16" spans="1:15" ht="16.5" customHeight="1">
      <c r="A16" s="175" t="s">
        <v>1147</v>
      </c>
      <c r="B16" s="511" t="s">
        <v>942</v>
      </c>
      <c r="C16" s="915" t="s">
        <v>1756</v>
      </c>
      <c r="D16" s="524" t="s">
        <v>1756</v>
      </c>
      <c r="E16" s="524">
        <v>3.8745670329670325</v>
      </c>
      <c r="F16" s="524">
        <v>3.9333</v>
      </c>
      <c r="G16" s="524">
        <v>3.0897297029702973</v>
      </c>
      <c r="H16" s="524">
        <v>3.4186746835443036</v>
      </c>
      <c r="I16" s="524">
        <v>3.5002</v>
      </c>
      <c r="J16" s="524">
        <v>3.7999</v>
      </c>
      <c r="K16" s="524">
        <v>4.3114</v>
      </c>
      <c r="L16" s="524">
        <v>4.2023</v>
      </c>
      <c r="M16" s="524">
        <v>3.7381</v>
      </c>
      <c r="N16" s="525">
        <v>4.04</v>
      </c>
      <c r="O16" s="916">
        <v>3.9504</v>
      </c>
    </row>
    <row r="17" spans="1:15" ht="16.5" customHeight="1">
      <c r="A17" s="175" t="s">
        <v>1147</v>
      </c>
      <c r="B17" s="511" t="s">
        <v>943</v>
      </c>
      <c r="C17" s="915" t="s">
        <v>1756</v>
      </c>
      <c r="D17" s="524" t="s">
        <v>1756</v>
      </c>
      <c r="E17" s="524">
        <v>3.7822</v>
      </c>
      <c r="F17" s="524">
        <v>3.3252</v>
      </c>
      <c r="G17" s="524">
        <v>3.0398</v>
      </c>
      <c r="H17" s="524">
        <v>3.1393</v>
      </c>
      <c r="I17" s="526">
        <v>3.2068</v>
      </c>
      <c r="J17" s="526">
        <v>3.0105</v>
      </c>
      <c r="K17" s="524">
        <v>3.0861</v>
      </c>
      <c r="L17" s="524">
        <v>3.546</v>
      </c>
      <c r="M17" s="526">
        <v>3.187</v>
      </c>
      <c r="N17" s="525">
        <v>3.9996456840042054</v>
      </c>
      <c r="O17" s="916">
        <v>3.504522439769843</v>
      </c>
    </row>
    <row r="18" spans="1:15" ht="16.5" customHeight="1">
      <c r="A18" s="176" t="s">
        <v>1147</v>
      </c>
      <c r="B18" s="511" t="s">
        <v>1642</v>
      </c>
      <c r="C18" s="915" t="s">
        <v>1756</v>
      </c>
      <c r="D18" s="524">
        <v>3.0449</v>
      </c>
      <c r="E18" s="524">
        <v>3.0448</v>
      </c>
      <c r="F18" s="526">
        <v>3.2809</v>
      </c>
      <c r="G18" s="526">
        <v>3.3989</v>
      </c>
      <c r="H18" s="526">
        <v>4.6724</v>
      </c>
      <c r="I18" s="526">
        <v>6.44</v>
      </c>
      <c r="J18" s="526">
        <v>5.9542</v>
      </c>
      <c r="K18" s="524">
        <v>4.822</v>
      </c>
      <c r="L18" s="524">
        <v>5.3</v>
      </c>
      <c r="M18" s="526">
        <v>5.66</v>
      </c>
      <c r="N18" s="526">
        <v>6.47</v>
      </c>
      <c r="O18" s="916">
        <v>5.49</v>
      </c>
    </row>
    <row r="19" spans="1:15" ht="16.5" customHeight="1">
      <c r="A19" s="177"/>
      <c r="B19" s="512" t="s">
        <v>638</v>
      </c>
      <c r="C19" s="915" t="s">
        <v>1756</v>
      </c>
      <c r="D19" s="524">
        <v>3.56</v>
      </c>
      <c r="E19" s="524">
        <v>5.57</v>
      </c>
      <c r="F19" s="524">
        <v>5.65</v>
      </c>
      <c r="G19" s="524">
        <v>4.96</v>
      </c>
      <c r="H19" s="524">
        <v>5.2</v>
      </c>
      <c r="I19" s="524">
        <v>6.84</v>
      </c>
      <c r="J19" s="524">
        <v>6.19</v>
      </c>
      <c r="K19" s="524">
        <v>5.96</v>
      </c>
      <c r="L19" s="524">
        <v>6.53</v>
      </c>
      <c r="M19" s="524">
        <v>6.59</v>
      </c>
      <c r="N19" s="524">
        <v>6.55</v>
      </c>
      <c r="O19" s="917">
        <v>6.06</v>
      </c>
    </row>
    <row r="20" spans="1:15" ht="16.5" customHeight="1">
      <c r="A20" s="177"/>
      <c r="B20" s="512" t="s">
        <v>8</v>
      </c>
      <c r="C20" s="915" t="s">
        <v>1756</v>
      </c>
      <c r="D20" s="524">
        <v>3.3858</v>
      </c>
      <c r="E20" s="524" t="s">
        <v>1756</v>
      </c>
      <c r="F20" s="524">
        <v>6.0352</v>
      </c>
      <c r="G20" s="524">
        <v>5.43</v>
      </c>
      <c r="H20" s="524">
        <v>7.39</v>
      </c>
      <c r="I20" s="524">
        <v>8.1051</v>
      </c>
      <c r="J20" s="524">
        <v>0</v>
      </c>
      <c r="K20" s="524">
        <v>7.6</v>
      </c>
      <c r="L20" s="524" t="s">
        <v>1756</v>
      </c>
      <c r="M20" s="524">
        <v>6.96</v>
      </c>
      <c r="N20" s="524">
        <v>7.28</v>
      </c>
      <c r="O20" s="917">
        <v>7.85</v>
      </c>
    </row>
    <row r="21" spans="1:15" ht="16.5" customHeight="1" thickBot="1">
      <c r="A21" s="177"/>
      <c r="B21" s="517" t="s">
        <v>1665</v>
      </c>
      <c r="C21" s="1028" t="s">
        <v>1756</v>
      </c>
      <c r="D21" s="1157">
        <v>5.41</v>
      </c>
      <c r="E21" s="1075">
        <v>6.38</v>
      </c>
      <c r="F21" s="1157">
        <v>7.65</v>
      </c>
      <c r="G21" s="1157">
        <v>7.187</v>
      </c>
      <c r="H21" s="1157">
        <v>8.61</v>
      </c>
      <c r="I21" s="519"/>
      <c r="J21" s="519"/>
      <c r="K21" s="519"/>
      <c r="L21" s="519"/>
      <c r="M21" s="519"/>
      <c r="N21" s="519"/>
      <c r="O21" s="527"/>
    </row>
    <row r="22" spans="1:15" ht="13.5" thickTop="1">
      <c r="A22" s="177"/>
      <c r="B22" s="177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9"/>
      <c r="N22" s="528"/>
      <c r="O22" s="530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1"/>
      <c r="B1" s="1404" t="s">
        <v>1740</v>
      </c>
      <c r="C1" s="1404"/>
      <c r="D1" s="1404"/>
      <c r="E1" s="1404"/>
      <c r="F1" s="1404"/>
      <c r="G1" s="1404"/>
      <c r="H1" s="1404"/>
      <c r="I1" s="1404"/>
      <c r="J1" s="1404"/>
    </row>
    <row r="2" spans="1:10" ht="15.75">
      <c r="A2" s="31"/>
      <c r="B2" s="1444" t="s">
        <v>371</v>
      </c>
      <c r="C2" s="1444"/>
      <c r="D2" s="1444"/>
      <c r="E2" s="1444"/>
      <c r="F2" s="1444"/>
      <c r="G2" s="1444"/>
      <c r="H2" s="1444"/>
      <c r="I2" s="1444"/>
      <c r="J2" s="1444"/>
    </row>
    <row r="3" spans="1:10" ht="13.5" thickBot="1">
      <c r="A3" s="31"/>
      <c r="B3" s="1443" t="s">
        <v>871</v>
      </c>
      <c r="C3" s="1443"/>
      <c r="D3" s="1443"/>
      <c r="E3" s="1443"/>
      <c r="F3" s="1443"/>
      <c r="G3" s="1443"/>
      <c r="H3" s="1443"/>
      <c r="I3" s="1443"/>
      <c r="J3" s="1443"/>
    </row>
    <row r="4" spans="1:10" ht="16.5" customHeight="1" thickTop="1">
      <c r="A4" s="31"/>
      <c r="B4" s="531" t="s">
        <v>1625</v>
      </c>
      <c r="C4" s="532" t="s">
        <v>201</v>
      </c>
      <c r="D4" s="532" t="s">
        <v>182</v>
      </c>
      <c r="E4" s="533" t="s">
        <v>942</v>
      </c>
      <c r="F4" s="533" t="s">
        <v>943</v>
      </c>
      <c r="G4" s="533" t="s">
        <v>1642</v>
      </c>
      <c r="H4" s="533" t="s">
        <v>638</v>
      </c>
      <c r="I4" s="533" t="s">
        <v>8</v>
      </c>
      <c r="J4" s="534" t="s">
        <v>1665</v>
      </c>
    </row>
    <row r="5" spans="1:10" ht="16.5" customHeight="1">
      <c r="A5" s="31"/>
      <c r="B5" s="535" t="s">
        <v>184</v>
      </c>
      <c r="C5" s="524">
        <v>4.151581108829569</v>
      </c>
      <c r="D5" s="524">
        <v>1.0163611046646555</v>
      </c>
      <c r="E5" s="524">
        <v>2.4683254436238493</v>
      </c>
      <c r="F5" s="524">
        <v>2.0735</v>
      </c>
      <c r="G5" s="524">
        <v>4.0988</v>
      </c>
      <c r="H5" s="524">
        <v>5.15</v>
      </c>
      <c r="I5" s="524">
        <v>1.41</v>
      </c>
      <c r="J5" s="536">
        <v>2.4587</v>
      </c>
    </row>
    <row r="6" spans="1:10" ht="16.5" customHeight="1">
      <c r="A6" s="31"/>
      <c r="B6" s="535" t="s">
        <v>185</v>
      </c>
      <c r="C6" s="524">
        <v>2.6650996015936252</v>
      </c>
      <c r="D6" s="524">
        <v>0.38693505507026205</v>
      </c>
      <c r="E6" s="524">
        <v>3.8682395168318435</v>
      </c>
      <c r="F6" s="524">
        <v>1.8315</v>
      </c>
      <c r="G6" s="524">
        <v>2.1819</v>
      </c>
      <c r="H6" s="524">
        <v>2.33</v>
      </c>
      <c r="I6" s="524">
        <v>2</v>
      </c>
      <c r="J6" s="536">
        <v>3.24</v>
      </c>
    </row>
    <row r="7" spans="1:10" ht="16.5" customHeight="1">
      <c r="A7" s="31"/>
      <c r="B7" s="535" t="s">
        <v>186</v>
      </c>
      <c r="C7" s="524">
        <v>3.597813121272366</v>
      </c>
      <c r="D7" s="526">
        <v>0.8257719226018938</v>
      </c>
      <c r="E7" s="524">
        <v>3.1771517899231903</v>
      </c>
      <c r="F7" s="524">
        <v>2.1114</v>
      </c>
      <c r="G7" s="524">
        <v>3.3517</v>
      </c>
      <c r="H7" s="524">
        <v>5.16</v>
      </c>
      <c r="I7" s="524">
        <v>5.1</v>
      </c>
      <c r="J7" s="536">
        <v>5.89</v>
      </c>
    </row>
    <row r="8" spans="1:10" ht="16.5" customHeight="1">
      <c r="A8" s="31"/>
      <c r="B8" s="535" t="s">
        <v>187</v>
      </c>
      <c r="C8" s="524">
        <v>4.207682092282675</v>
      </c>
      <c r="D8" s="524">
        <v>2.2410335689045935</v>
      </c>
      <c r="E8" s="524">
        <v>2.358943324653615</v>
      </c>
      <c r="F8" s="524">
        <v>1.2029</v>
      </c>
      <c r="G8" s="526">
        <v>3.7336</v>
      </c>
      <c r="H8" s="526">
        <v>5.34</v>
      </c>
      <c r="I8" s="526">
        <v>9.22</v>
      </c>
      <c r="J8" s="537">
        <v>9.79</v>
      </c>
    </row>
    <row r="9" spans="1:10" ht="16.5" customHeight="1">
      <c r="A9" s="31"/>
      <c r="B9" s="535" t="s">
        <v>188</v>
      </c>
      <c r="C9" s="524">
        <v>4.629822784810126</v>
      </c>
      <c r="D9" s="524">
        <v>3.5449809402795425</v>
      </c>
      <c r="E9" s="524">
        <v>0.9606522028369707</v>
      </c>
      <c r="F9" s="524">
        <v>1.34</v>
      </c>
      <c r="G9" s="526">
        <v>4.7295</v>
      </c>
      <c r="H9" s="526">
        <v>2.38</v>
      </c>
      <c r="I9" s="526">
        <v>9.93</v>
      </c>
      <c r="J9" s="537">
        <v>8.59</v>
      </c>
    </row>
    <row r="10" spans="1:10" ht="16.5" customHeight="1">
      <c r="A10" s="31"/>
      <c r="B10" s="535" t="s">
        <v>189</v>
      </c>
      <c r="C10" s="524">
        <v>4.680861812778603</v>
      </c>
      <c r="D10" s="538">
        <v>3.4931097008159564</v>
      </c>
      <c r="E10" s="538">
        <v>1.222</v>
      </c>
      <c r="F10" s="539">
        <v>3.0295</v>
      </c>
      <c r="G10" s="539">
        <v>4.9269</v>
      </c>
      <c r="H10" s="539">
        <v>3.37</v>
      </c>
      <c r="I10" s="539">
        <v>12.83</v>
      </c>
      <c r="J10" s="468">
        <v>10.58</v>
      </c>
    </row>
    <row r="11" spans="1:10" ht="16.5" customHeight="1">
      <c r="A11" s="31"/>
      <c r="B11" s="535" t="s">
        <v>190</v>
      </c>
      <c r="C11" s="524">
        <v>4.819987623762376</v>
      </c>
      <c r="D11" s="538">
        <v>3.954523996852872</v>
      </c>
      <c r="E11" s="539">
        <v>2.483</v>
      </c>
      <c r="F11" s="539">
        <v>2.01308</v>
      </c>
      <c r="G11" s="539">
        <v>7.55</v>
      </c>
      <c r="H11" s="539">
        <v>8.32</v>
      </c>
      <c r="I11" s="539">
        <v>11.64</v>
      </c>
      <c r="J11" s="468"/>
    </row>
    <row r="12" spans="1:10" ht="16.5" customHeight="1">
      <c r="A12" s="31"/>
      <c r="B12" s="535" t="s">
        <v>191</v>
      </c>
      <c r="C12" s="524">
        <v>3.665607142857143</v>
      </c>
      <c r="D12" s="538">
        <v>4.332315789473684</v>
      </c>
      <c r="E12" s="539">
        <v>2.837</v>
      </c>
      <c r="F12" s="539">
        <v>1.3863</v>
      </c>
      <c r="G12" s="539">
        <v>5.066</v>
      </c>
      <c r="H12" s="539">
        <v>6.38</v>
      </c>
      <c r="I12" s="539">
        <v>8.8509</v>
      </c>
      <c r="J12" s="468"/>
    </row>
    <row r="13" spans="1:10" ht="16.5" customHeight="1">
      <c r="A13" s="31"/>
      <c r="B13" s="535" t="s">
        <v>192</v>
      </c>
      <c r="C13" s="524">
        <v>0.8290443686006825</v>
      </c>
      <c r="D13" s="538">
        <v>4.502812465587491</v>
      </c>
      <c r="E13" s="539">
        <v>1.965</v>
      </c>
      <c r="F13" s="539">
        <v>1.6876</v>
      </c>
      <c r="G13" s="539">
        <v>2.69</v>
      </c>
      <c r="H13" s="539">
        <v>5.06</v>
      </c>
      <c r="I13" s="539">
        <v>7.81</v>
      </c>
      <c r="J13" s="468"/>
    </row>
    <row r="14" spans="1:10" ht="16.5" customHeight="1">
      <c r="A14" s="31"/>
      <c r="B14" s="535" t="s">
        <v>1463</v>
      </c>
      <c r="C14" s="524">
        <v>1.0105181918412347</v>
      </c>
      <c r="D14" s="538">
        <v>4.2827892720306515</v>
      </c>
      <c r="E14" s="539">
        <v>3.516</v>
      </c>
      <c r="F14" s="539">
        <v>3.3494</v>
      </c>
      <c r="G14" s="539">
        <v>6.48</v>
      </c>
      <c r="H14" s="539">
        <v>7.07</v>
      </c>
      <c r="I14" s="539">
        <v>7.13</v>
      </c>
      <c r="J14" s="468"/>
    </row>
    <row r="15" spans="1:10" ht="16.5" customHeight="1">
      <c r="A15" s="31"/>
      <c r="B15" s="535" t="s">
        <v>1464</v>
      </c>
      <c r="C15" s="524">
        <v>0.9897522123893804</v>
      </c>
      <c r="D15" s="538">
        <v>4.112680775052157</v>
      </c>
      <c r="E15" s="539">
        <v>1.769</v>
      </c>
      <c r="F15" s="539">
        <v>2.7218</v>
      </c>
      <c r="G15" s="539">
        <v>4.64</v>
      </c>
      <c r="H15" s="539">
        <v>5.02</v>
      </c>
      <c r="I15" s="539">
        <v>5.52</v>
      </c>
      <c r="J15" s="468"/>
    </row>
    <row r="16" spans="1:10" ht="16.5" customHeight="1">
      <c r="A16" s="31"/>
      <c r="B16" s="540" t="s">
        <v>1465</v>
      </c>
      <c r="C16" s="541">
        <v>0.7114005153562226</v>
      </c>
      <c r="D16" s="542">
        <v>4.71190657464941</v>
      </c>
      <c r="E16" s="543">
        <v>2.133</v>
      </c>
      <c r="F16" s="543">
        <v>3.0342345624701954</v>
      </c>
      <c r="G16" s="543">
        <v>3.61</v>
      </c>
      <c r="H16" s="543">
        <v>3.66</v>
      </c>
      <c r="I16" s="543">
        <v>6.57</v>
      </c>
      <c r="J16" s="476"/>
    </row>
    <row r="17" spans="1:10" ht="16.5" customHeight="1" thickBot="1">
      <c r="A17" s="31"/>
      <c r="B17" s="544" t="s">
        <v>348</v>
      </c>
      <c r="C17" s="545">
        <v>3.0301222744460543</v>
      </c>
      <c r="D17" s="546">
        <v>3.3879368644199483</v>
      </c>
      <c r="E17" s="547">
        <v>2.4746</v>
      </c>
      <c r="F17" s="547">
        <v>2.2572540566778705</v>
      </c>
      <c r="G17" s="547">
        <v>4.2</v>
      </c>
      <c r="H17" s="547">
        <v>5.07</v>
      </c>
      <c r="I17" s="547">
        <v>7.74</v>
      </c>
      <c r="J17" s="548"/>
    </row>
    <row r="18" spans="1:10" ht="13.5" thickTop="1">
      <c r="A18" s="31"/>
      <c r="B18" s="31"/>
      <c r="C18" s="31"/>
      <c r="D18" s="31"/>
      <c r="E18" s="31"/>
      <c r="F18" s="31"/>
      <c r="G18" s="19"/>
      <c r="H18" s="19"/>
      <c r="I18" s="19"/>
      <c r="J18" s="31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3">
      <selection activeCell="B33" sqref="B33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386" t="s">
        <v>1151</v>
      </c>
      <c r="C1" s="1386"/>
      <c r="D1" s="1386"/>
      <c r="E1" s="1386"/>
      <c r="F1" s="1386"/>
      <c r="G1" s="1386"/>
      <c r="H1" s="1386"/>
      <c r="I1" s="1386"/>
      <c r="J1" s="1386"/>
      <c r="K1" s="1386"/>
      <c r="L1" s="1386"/>
    </row>
    <row r="2" spans="2:12" ht="15.75">
      <c r="B2" s="1387" t="s">
        <v>1499</v>
      </c>
      <c r="C2" s="1387"/>
      <c r="D2" s="1387"/>
      <c r="E2" s="1387"/>
      <c r="F2" s="1387"/>
      <c r="G2" s="1387"/>
      <c r="H2" s="1387"/>
      <c r="I2" s="1387"/>
      <c r="J2" s="1387"/>
      <c r="K2" s="1387"/>
      <c r="L2" s="1387"/>
    </row>
    <row r="3" spans="2:12" ht="13.5" thickBot="1">
      <c r="B3" s="22" t="s">
        <v>941</v>
      </c>
      <c r="C3" s="22"/>
      <c r="D3" s="22"/>
      <c r="E3" s="22"/>
      <c r="F3" s="22"/>
      <c r="G3" s="22"/>
      <c r="H3" s="24"/>
      <c r="I3" s="22"/>
      <c r="J3" s="1394" t="s">
        <v>755</v>
      </c>
      <c r="K3" s="1394"/>
      <c r="L3" s="1394"/>
    </row>
    <row r="4" spans="2:12" ht="13.5" thickTop="1">
      <c r="B4" s="260"/>
      <c r="C4" s="261"/>
      <c r="D4" s="261"/>
      <c r="E4" s="261"/>
      <c r="F4" s="261"/>
      <c r="G4" s="1388" t="s">
        <v>592</v>
      </c>
      <c r="H4" s="1389"/>
      <c r="I4" s="1389"/>
      <c r="J4" s="1389"/>
      <c r="K4" s="1389"/>
      <c r="L4" s="1390"/>
    </row>
    <row r="5" spans="2:12" ht="12.75">
      <c r="B5" s="262" t="s">
        <v>1152</v>
      </c>
      <c r="C5" s="189">
        <v>2009</v>
      </c>
      <c r="D5" s="189">
        <v>2010</v>
      </c>
      <c r="E5" s="189">
        <v>2010</v>
      </c>
      <c r="F5" s="189">
        <v>2011</v>
      </c>
      <c r="G5" s="1391" t="s">
        <v>8</v>
      </c>
      <c r="H5" s="1392"/>
      <c r="I5" s="1392"/>
      <c r="J5" s="1391" t="s">
        <v>1665</v>
      </c>
      <c r="K5" s="1392"/>
      <c r="L5" s="1393"/>
    </row>
    <row r="6" spans="2:12" ht="15.75">
      <c r="B6" s="262" t="s">
        <v>941</v>
      </c>
      <c r="C6" s="189" t="s">
        <v>1631</v>
      </c>
      <c r="D6" s="189" t="s">
        <v>1459</v>
      </c>
      <c r="E6" s="189" t="s">
        <v>992</v>
      </c>
      <c r="F6" s="189" t="s">
        <v>591</v>
      </c>
      <c r="G6" s="860" t="s">
        <v>945</v>
      </c>
      <c r="H6" s="861" t="s">
        <v>941</v>
      </c>
      <c r="I6" s="862" t="s">
        <v>919</v>
      </c>
      <c r="J6" s="860" t="s">
        <v>945</v>
      </c>
      <c r="K6" s="861" t="s">
        <v>941</v>
      </c>
      <c r="L6" s="863" t="s">
        <v>919</v>
      </c>
    </row>
    <row r="7" spans="2:12" ht="19.5" customHeight="1">
      <c r="B7" s="864" t="s">
        <v>1153</v>
      </c>
      <c r="C7" s="865">
        <v>224562.31648954004</v>
      </c>
      <c r="D7" s="865">
        <v>199995.0364277378</v>
      </c>
      <c r="E7" s="865">
        <v>213036.46013629928</v>
      </c>
      <c r="F7" s="865">
        <v>206593.668955067</v>
      </c>
      <c r="G7" s="866">
        <v>-16641.539370356237</v>
      </c>
      <c r="H7" s="264" t="s">
        <v>889</v>
      </c>
      <c r="I7" s="865">
        <v>-7.410655371971721</v>
      </c>
      <c r="J7" s="866">
        <v>-4434.6038145042985</v>
      </c>
      <c r="K7" s="264" t="s">
        <v>890</v>
      </c>
      <c r="L7" s="867">
        <v>-2.081617302346776</v>
      </c>
    </row>
    <row r="8" spans="2:12" ht="19.5" customHeight="1">
      <c r="B8" s="265" t="s">
        <v>1154</v>
      </c>
      <c r="C8" s="184">
        <v>287090.82736872</v>
      </c>
      <c r="D8" s="184">
        <v>254592.9970969678</v>
      </c>
      <c r="E8" s="184">
        <v>275222.465339265</v>
      </c>
      <c r="F8" s="184">
        <v>267088.6414211467</v>
      </c>
      <c r="G8" s="44">
        <v>-32497.83027175223</v>
      </c>
      <c r="H8" s="266"/>
      <c r="I8" s="184">
        <v>-11.3197034435427</v>
      </c>
      <c r="J8" s="44">
        <v>-8133.823918118316</v>
      </c>
      <c r="K8" s="266"/>
      <c r="L8" s="267">
        <v>-2.9553633669009547</v>
      </c>
    </row>
    <row r="9" spans="2:15" ht="19.5" customHeight="1">
      <c r="B9" s="265" t="s">
        <v>1155</v>
      </c>
      <c r="C9" s="184">
        <v>54865.965</v>
      </c>
      <c r="D9" s="184">
        <v>48497.201</v>
      </c>
      <c r="E9" s="184">
        <v>51578.98354162571</v>
      </c>
      <c r="F9" s="184">
        <v>50369.4765090397</v>
      </c>
      <c r="G9" s="44">
        <v>-6368.763999999996</v>
      </c>
      <c r="H9" s="266"/>
      <c r="I9" s="184">
        <v>-11.60785926211267</v>
      </c>
      <c r="J9" s="44">
        <v>-1209.5070325860142</v>
      </c>
      <c r="K9" s="266"/>
      <c r="L9" s="267">
        <v>-2.344960969635835</v>
      </c>
      <c r="O9" s="135"/>
    </row>
    <row r="10" spans="2:12" ht="19.5" customHeight="1">
      <c r="B10" s="268" t="s">
        <v>1156</v>
      </c>
      <c r="C10" s="185">
        <v>7662.545879179999</v>
      </c>
      <c r="D10" s="185">
        <v>6100.759669229999</v>
      </c>
      <c r="E10" s="185">
        <v>10607.021661340003</v>
      </c>
      <c r="F10" s="185">
        <v>10125.495957039999</v>
      </c>
      <c r="G10" s="108">
        <v>-1561.7862099499998</v>
      </c>
      <c r="H10" s="269"/>
      <c r="I10" s="185">
        <v>-20.38207972357528</v>
      </c>
      <c r="J10" s="108">
        <v>-481.5257043000038</v>
      </c>
      <c r="K10" s="269"/>
      <c r="L10" s="270">
        <v>-4.539688139367596</v>
      </c>
    </row>
    <row r="11" spans="2:15" ht="19.5" customHeight="1">
      <c r="B11" s="263" t="s">
        <v>1157</v>
      </c>
      <c r="C11" s="271">
        <v>405958.85106656</v>
      </c>
      <c r="D11" s="271">
        <v>473384.885006506</v>
      </c>
      <c r="E11" s="271">
        <v>506562.65869798744</v>
      </c>
      <c r="F11" s="271">
        <v>517489.2851523475</v>
      </c>
      <c r="G11" s="272">
        <v>59500.29324849998</v>
      </c>
      <c r="H11" s="264" t="s">
        <v>889</v>
      </c>
      <c r="I11" s="271">
        <v>14.656730132174026</v>
      </c>
      <c r="J11" s="272">
        <v>8918.439087632085</v>
      </c>
      <c r="K11" s="264" t="s">
        <v>890</v>
      </c>
      <c r="L11" s="273">
        <v>1.7605796508086586</v>
      </c>
      <c r="O11" s="135"/>
    </row>
    <row r="12" spans="2:15" ht="19.5" customHeight="1">
      <c r="B12" s="265" t="s">
        <v>1158</v>
      </c>
      <c r="C12" s="184">
        <v>555675.53853651</v>
      </c>
      <c r="D12" s="184">
        <v>596312.52084377</v>
      </c>
      <c r="E12" s="184">
        <v>650982.3546915071</v>
      </c>
      <c r="F12" s="184">
        <v>668321.6205841023</v>
      </c>
      <c r="G12" s="44">
        <v>40636.98230726004</v>
      </c>
      <c r="H12" s="266"/>
      <c r="I12" s="184">
        <v>7.313077414616126</v>
      </c>
      <c r="J12" s="44">
        <v>17339.265892595286</v>
      </c>
      <c r="K12" s="266"/>
      <c r="L12" s="267">
        <v>2.6635538993698473</v>
      </c>
      <c r="O12" s="135"/>
    </row>
    <row r="13" spans="2:12" ht="19.5" customHeight="1">
      <c r="B13" s="265" t="s">
        <v>1159</v>
      </c>
      <c r="C13" s="184">
        <v>104867.73781465</v>
      </c>
      <c r="D13" s="184">
        <v>91829.19017172</v>
      </c>
      <c r="E13" s="184">
        <v>133128.75446192</v>
      </c>
      <c r="F13" s="184">
        <v>106823.5056971</v>
      </c>
      <c r="G13" s="44">
        <v>-13038.547642930003</v>
      </c>
      <c r="H13" s="266"/>
      <c r="I13" s="184">
        <v>-12.433325934783845</v>
      </c>
      <c r="J13" s="44">
        <v>-26305.248764820004</v>
      </c>
      <c r="K13" s="266"/>
      <c r="L13" s="267">
        <v>-19.759254017766935</v>
      </c>
    </row>
    <row r="14" spans="2:12" ht="19.5" customHeight="1">
      <c r="B14" s="265" t="s">
        <v>1160</v>
      </c>
      <c r="C14" s="184">
        <v>104867.73781465</v>
      </c>
      <c r="D14" s="184">
        <v>95252.7853525</v>
      </c>
      <c r="E14" s="184">
        <v>133128.75446192</v>
      </c>
      <c r="F14" s="184">
        <v>119062.36706115</v>
      </c>
      <c r="G14" s="44">
        <v>-9614.952462150002</v>
      </c>
      <c r="H14" s="266"/>
      <c r="I14" s="184">
        <v>-9.16864677594561</v>
      </c>
      <c r="J14" s="44">
        <v>-14066.387400770007</v>
      </c>
      <c r="K14" s="266"/>
      <c r="L14" s="267">
        <v>-10.566002406935716</v>
      </c>
    </row>
    <row r="15" spans="2:12" ht="19.5" customHeight="1">
      <c r="B15" s="265" t="s">
        <v>1161</v>
      </c>
      <c r="C15" s="184">
        <v>0</v>
      </c>
      <c r="D15" s="184">
        <v>3423.5951807800084</v>
      </c>
      <c r="E15" s="184">
        <v>0</v>
      </c>
      <c r="F15" s="184">
        <v>12238.861364049997</v>
      </c>
      <c r="G15" s="44">
        <v>3423.5951807800084</v>
      </c>
      <c r="H15" s="266"/>
      <c r="I15" s="758" t="s">
        <v>1756</v>
      </c>
      <c r="J15" s="44">
        <v>12238.861364049997</v>
      </c>
      <c r="K15" s="266"/>
      <c r="L15" s="859" t="s">
        <v>1756</v>
      </c>
    </row>
    <row r="16" spans="2:12" ht="19.5" customHeight="1">
      <c r="B16" s="265" t="s">
        <v>1162</v>
      </c>
      <c r="C16" s="184">
        <v>5092.383994999999</v>
      </c>
      <c r="D16" s="184">
        <v>5735.322995</v>
      </c>
      <c r="E16" s="184">
        <v>5443.143494999999</v>
      </c>
      <c r="F16" s="184">
        <v>5502.933400000001</v>
      </c>
      <c r="G16" s="44">
        <v>642.9390000000012</v>
      </c>
      <c r="H16" s="266"/>
      <c r="I16" s="184">
        <v>12.625501152923196</v>
      </c>
      <c r="J16" s="44">
        <v>59.789905000001454</v>
      </c>
      <c r="K16" s="266"/>
      <c r="L16" s="267">
        <v>1.0984444017491672</v>
      </c>
    </row>
    <row r="17" spans="2:12" ht="19.5" customHeight="1">
      <c r="B17" s="265" t="s">
        <v>1163</v>
      </c>
      <c r="C17" s="184">
        <v>7361.05787871</v>
      </c>
      <c r="D17" s="184">
        <v>7381.48336871</v>
      </c>
      <c r="E17" s="184">
        <v>11759.900065229998</v>
      </c>
      <c r="F17" s="184">
        <v>13472.43601658</v>
      </c>
      <c r="G17" s="44">
        <v>20.425489999999627</v>
      </c>
      <c r="H17" s="266"/>
      <c r="I17" s="184">
        <v>0.27748036133604104</v>
      </c>
      <c r="J17" s="44">
        <v>1712.5359513500025</v>
      </c>
      <c r="K17" s="266"/>
      <c r="L17" s="267">
        <v>14.562504288734438</v>
      </c>
    </row>
    <row r="18" spans="2:12" ht="19.5" customHeight="1">
      <c r="B18" s="265" t="s">
        <v>1164</v>
      </c>
      <c r="C18" s="184">
        <v>1376.08987871</v>
      </c>
      <c r="D18" s="184">
        <v>1365.28336871</v>
      </c>
      <c r="E18" s="184">
        <v>2515.43100718</v>
      </c>
      <c r="F18" s="184">
        <v>2325.00526871</v>
      </c>
      <c r="G18" s="44">
        <v>-10.80650999999989</v>
      </c>
      <c r="H18" s="266"/>
      <c r="I18" s="184">
        <v>-0.7853055361565722</v>
      </c>
      <c r="J18" s="44">
        <v>-190.42573846999994</v>
      </c>
      <c r="K18" s="266"/>
      <c r="L18" s="267">
        <v>-7.5703025814046265</v>
      </c>
    </row>
    <row r="19" spans="2:12" ht="19.5" customHeight="1">
      <c r="B19" s="265" t="s">
        <v>1165</v>
      </c>
      <c r="C19" s="184">
        <v>5984.968</v>
      </c>
      <c r="D19" s="184">
        <v>6016.2</v>
      </c>
      <c r="E19" s="184">
        <v>9244.46905805</v>
      </c>
      <c r="F19" s="184">
        <v>11147.430747870001</v>
      </c>
      <c r="G19" s="44">
        <v>31.23199999999997</v>
      </c>
      <c r="H19" s="266"/>
      <c r="I19" s="184">
        <v>0.5218407182795292</v>
      </c>
      <c r="J19" s="44">
        <v>1902.961689820002</v>
      </c>
      <c r="K19" s="266"/>
      <c r="L19" s="267">
        <v>20.584867317641358</v>
      </c>
    </row>
    <row r="20" spans="2:12" ht="19.5" customHeight="1">
      <c r="B20" s="265" t="s">
        <v>1167</v>
      </c>
      <c r="C20" s="184">
        <v>438354.35884814995</v>
      </c>
      <c r="D20" s="184">
        <v>491366.52430834004</v>
      </c>
      <c r="E20" s="184">
        <v>500650.5566693571</v>
      </c>
      <c r="F20" s="184">
        <v>542522.7454704223</v>
      </c>
      <c r="G20" s="44">
        <v>53012.165460190095</v>
      </c>
      <c r="H20" s="266"/>
      <c r="I20" s="184">
        <v>12.093450057047113</v>
      </c>
      <c r="J20" s="44">
        <v>41872.188801065204</v>
      </c>
      <c r="K20" s="266"/>
      <c r="L20" s="267">
        <v>8.36355582616853</v>
      </c>
    </row>
    <row r="21" spans="2:12" ht="19.5" customHeight="1">
      <c r="B21" s="268" t="s">
        <v>1168</v>
      </c>
      <c r="C21" s="185">
        <v>149716.68746994997</v>
      </c>
      <c r="D21" s="185">
        <v>122927.63583726401</v>
      </c>
      <c r="E21" s="185">
        <v>144419.69599351962</v>
      </c>
      <c r="F21" s="185">
        <v>150832.3354317548</v>
      </c>
      <c r="G21" s="108">
        <v>-18863.310941239964</v>
      </c>
      <c r="H21" s="269" t="s">
        <v>889</v>
      </c>
      <c r="I21" s="185">
        <v>-12.599337628964086</v>
      </c>
      <c r="J21" s="108">
        <v>8420.826804963172</v>
      </c>
      <c r="K21" s="269" t="s">
        <v>890</v>
      </c>
      <c r="L21" s="270">
        <v>5.830802195665216</v>
      </c>
    </row>
    <row r="22" spans="2:12" ht="19.5" customHeight="1">
      <c r="B22" s="263" t="s">
        <v>1169</v>
      </c>
      <c r="C22" s="271">
        <v>630521.1675561001</v>
      </c>
      <c r="D22" s="271">
        <v>673379.9214342438</v>
      </c>
      <c r="E22" s="271">
        <v>719599.1188342867</v>
      </c>
      <c r="F22" s="271">
        <v>724082.9541074145</v>
      </c>
      <c r="G22" s="272">
        <v>42858.75387814373</v>
      </c>
      <c r="H22" s="264"/>
      <c r="I22" s="271">
        <v>6.79735369460541</v>
      </c>
      <c r="J22" s="272">
        <v>4483.83527312777</v>
      </c>
      <c r="K22" s="264"/>
      <c r="L22" s="273">
        <v>0.6231018293062046</v>
      </c>
    </row>
    <row r="23" spans="2:12" ht="19.5" customHeight="1">
      <c r="B23" s="265" t="s">
        <v>1170</v>
      </c>
      <c r="C23" s="184">
        <v>196459.31155537</v>
      </c>
      <c r="D23" s="184">
        <v>207235.88113584</v>
      </c>
      <c r="E23" s="184">
        <v>218159.35486392942</v>
      </c>
      <c r="F23" s="184">
        <v>211504.55235200463</v>
      </c>
      <c r="G23" s="44">
        <v>10776.569580470008</v>
      </c>
      <c r="H23" s="266"/>
      <c r="I23" s="184">
        <v>5.48539516663874</v>
      </c>
      <c r="J23" s="44">
        <v>-6654.80251192479</v>
      </c>
      <c r="K23" s="266"/>
      <c r="L23" s="267">
        <v>-3.050431880895289</v>
      </c>
    </row>
    <row r="24" spans="2:12" ht="19.5" customHeight="1">
      <c r="B24" s="265" t="s">
        <v>1171</v>
      </c>
      <c r="C24" s="184">
        <v>125758.48538</v>
      </c>
      <c r="D24" s="184">
        <v>137336.496264</v>
      </c>
      <c r="E24" s="184">
        <v>142114.54343735002</v>
      </c>
      <c r="F24" s="184">
        <v>140420.40557699002</v>
      </c>
      <c r="G24" s="44">
        <v>11578.010883999988</v>
      </c>
      <c r="H24" s="266"/>
      <c r="I24" s="184">
        <v>9.206544472140484</v>
      </c>
      <c r="J24" s="44">
        <v>-1694.1378603600024</v>
      </c>
      <c r="K24" s="266"/>
      <c r="L24" s="267">
        <v>-1.1920932364722043</v>
      </c>
    </row>
    <row r="25" spans="2:12" ht="19.5" customHeight="1">
      <c r="B25" s="265" t="s">
        <v>1172</v>
      </c>
      <c r="C25" s="184">
        <v>70700.82617537</v>
      </c>
      <c r="D25" s="184">
        <v>69899.38487184001</v>
      </c>
      <c r="E25" s="184">
        <v>76044.8114265794</v>
      </c>
      <c r="F25" s="184">
        <v>71084.14677501461</v>
      </c>
      <c r="G25" s="44">
        <v>-801.4413035299949</v>
      </c>
      <c r="H25" s="266"/>
      <c r="I25" s="184">
        <v>-1.1335670979884425</v>
      </c>
      <c r="J25" s="44">
        <v>-4960.664651564788</v>
      </c>
      <c r="K25" s="266"/>
      <c r="L25" s="267">
        <v>-6.523344010595998</v>
      </c>
    </row>
    <row r="26" spans="2:12" ht="19.5" customHeight="1">
      <c r="B26" s="265" t="s">
        <v>1173</v>
      </c>
      <c r="C26" s="184">
        <v>434061.791</v>
      </c>
      <c r="D26" s="184">
        <v>466144.05259999994</v>
      </c>
      <c r="E26" s="184">
        <v>501440.10106009</v>
      </c>
      <c r="F26" s="184">
        <v>512578.27521381254</v>
      </c>
      <c r="G26" s="44">
        <v>32082.26159999991</v>
      </c>
      <c r="H26" s="266"/>
      <c r="I26" s="184">
        <v>7.391173852480351</v>
      </c>
      <c r="J26" s="44">
        <v>11138.174153722532</v>
      </c>
      <c r="K26" s="266"/>
      <c r="L26" s="267">
        <v>2.2212372185980773</v>
      </c>
    </row>
    <row r="27" spans="2:12" ht="19.5" customHeight="1">
      <c r="B27" s="274" t="s">
        <v>1174</v>
      </c>
      <c r="C27" s="130">
        <v>685387.1325561</v>
      </c>
      <c r="D27" s="130">
        <v>721877.1224342438</v>
      </c>
      <c r="E27" s="130">
        <v>771178.1023759124</v>
      </c>
      <c r="F27" s="130">
        <v>774452.4306164542</v>
      </c>
      <c r="G27" s="143">
        <v>36489.989878143766</v>
      </c>
      <c r="H27" s="275"/>
      <c r="I27" s="130">
        <v>5.323996927409051</v>
      </c>
      <c r="J27" s="143">
        <v>3274.3282405418577</v>
      </c>
      <c r="K27" s="275"/>
      <c r="L27" s="276">
        <v>0.4245878131723429</v>
      </c>
    </row>
    <row r="28" spans="2:12" ht="19.5" customHeight="1">
      <c r="B28" s="265" t="s">
        <v>1175</v>
      </c>
      <c r="C28" s="184">
        <v>195574.80385723</v>
      </c>
      <c r="D28" s="184">
        <v>196102.24090248</v>
      </c>
      <c r="E28" s="184">
        <v>218547.13747756998</v>
      </c>
      <c r="F28" s="184">
        <v>202028.48231541002</v>
      </c>
      <c r="G28" s="44">
        <v>527.4370452500007</v>
      </c>
      <c r="H28" s="266"/>
      <c r="I28" s="184">
        <v>0.2696855805797105</v>
      </c>
      <c r="J28" s="44">
        <v>-16518.655162159965</v>
      </c>
      <c r="K28" s="266"/>
      <c r="L28" s="267">
        <v>-7.558394657013211</v>
      </c>
    </row>
    <row r="29" spans="2:12" ht="19.5" customHeight="1">
      <c r="B29" s="265" t="s">
        <v>1176</v>
      </c>
      <c r="C29" s="188">
        <v>1.004522937931799</v>
      </c>
      <c r="D29" s="188">
        <v>1.0567746083906329</v>
      </c>
      <c r="E29" s="188">
        <v>0.9982240915719469</v>
      </c>
      <c r="F29" s="188">
        <v>1.04690525053491</v>
      </c>
      <c r="G29" s="277"/>
      <c r="H29" s="278"/>
      <c r="I29" s="188"/>
      <c r="J29" s="277"/>
      <c r="K29" s="278"/>
      <c r="L29" s="279"/>
    </row>
    <row r="30" spans="2:12" ht="19.5" customHeight="1" thickBot="1">
      <c r="B30" s="280" t="s">
        <v>1177</v>
      </c>
      <c r="C30" s="281">
        <v>3.223938641995938</v>
      </c>
      <c r="D30" s="281">
        <v>3.4338206352731584</v>
      </c>
      <c r="E30" s="281">
        <v>3.292649481204671</v>
      </c>
      <c r="F30" s="281">
        <v>3.584063721158707</v>
      </c>
      <c r="G30" s="282"/>
      <c r="H30" s="283"/>
      <c r="I30" s="281"/>
      <c r="J30" s="282"/>
      <c r="K30" s="283"/>
      <c r="L30" s="284"/>
    </row>
    <row r="31" spans="1:4" ht="13.5" thickTop="1">
      <c r="A31" s="15"/>
      <c r="B31" s="15" t="s">
        <v>538</v>
      </c>
      <c r="C31" s="35"/>
      <c r="D31" s="15"/>
    </row>
    <row r="32" spans="1:4" ht="12.75">
      <c r="A32" s="15"/>
      <c r="B32" s="15" t="s">
        <v>539</v>
      </c>
      <c r="C32" s="35"/>
      <c r="D32" s="15"/>
    </row>
    <row r="33" spans="1:4" ht="12.75">
      <c r="A33" s="15"/>
      <c r="B33" s="15" t="s">
        <v>526</v>
      </c>
      <c r="C33" s="15"/>
      <c r="D33" s="15"/>
    </row>
    <row r="35" ht="12.75">
      <c r="B35" s="35"/>
    </row>
    <row r="36" ht="12.75">
      <c r="B36" s="35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62" t="s">
        <v>1741</v>
      </c>
      <c r="C1" s="1362"/>
      <c r="D1" s="1362"/>
      <c r="E1" s="1362"/>
      <c r="F1" s="1362"/>
      <c r="G1" s="1362"/>
    </row>
    <row r="2" spans="2:7" ht="15.75">
      <c r="B2" s="1450" t="s">
        <v>1711</v>
      </c>
      <c r="C2" s="1450"/>
      <c r="D2" s="1450"/>
      <c r="E2" s="1450"/>
      <c r="F2" s="1450"/>
      <c r="G2" s="1450"/>
    </row>
    <row r="3" spans="2:7" ht="16.5" thickBot="1">
      <c r="B3" s="259"/>
      <c r="C3" s="259"/>
      <c r="D3" s="259"/>
      <c r="E3" s="259"/>
      <c r="F3" s="259"/>
      <c r="G3" s="259"/>
    </row>
    <row r="4" spans="2:7" ht="13.5" thickTop="1">
      <c r="B4" s="1382" t="s">
        <v>1640</v>
      </c>
      <c r="C4" s="1451" t="s">
        <v>1357</v>
      </c>
      <c r="D4" s="1451"/>
      <c r="E4" s="1451"/>
      <c r="F4" s="1451" t="s">
        <v>34</v>
      </c>
      <c r="G4" s="1452"/>
    </row>
    <row r="5" spans="2:7" ht="12.75">
      <c r="B5" s="1383"/>
      <c r="C5" s="573">
        <v>2009</v>
      </c>
      <c r="D5" s="573">
        <v>2010</v>
      </c>
      <c r="E5" s="573">
        <v>2011</v>
      </c>
      <c r="F5" s="1448" t="s">
        <v>1649</v>
      </c>
      <c r="G5" s="1449" t="s">
        <v>1644</v>
      </c>
    </row>
    <row r="6" spans="2:7" ht="12.75">
      <c r="B6" s="1380"/>
      <c r="C6" s="573">
        <v>1</v>
      </c>
      <c r="D6" s="573">
        <v>2</v>
      </c>
      <c r="E6" s="573">
        <v>3</v>
      </c>
      <c r="F6" s="1448"/>
      <c r="G6" s="1449"/>
    </row>
    <row r="7" spans="2:7" ht="15" customHeight="1">
      <c r="B7" s="613" t="s">
        <v>1645</v>
      </c>
      <c r="C7" s="574">
        <v>659.81</v>
      </c>
      <c r="D7" s="575">
        <v>530.96</v>
      </c>
      <c r="E7" s="575">
        <v>402.75</v>
      </c>
      <c r="F7" s="576">
        <v>-19.528349070186863</v>
      </c>
      <c r="G7" s="614">
        <v>-24.14682838631913</v>
      </c>
    </row>
    <row r="8" spans="2:7" ht="15" customHeight="1">
      <c r="B8" s="613" t="s">
        <v>1646</v>
      </c>
      <c r="C8" s="577">
        <v>173.11</v>
      </c>
      <c r="D8" s="575">
        <v>129.6</v>
      </c>
      <c r="E8" s="575">
        <v>99.39</v>
      </c>
      <c r="F8" s="576">
        <v>-25.134307665646134</v>
      </c>
      <c r="G8" s="615">
        <v>-23.31018518518519</v>
      </c>
    </row>
    <row r="9" spans="2:7" ht="15" customHeight="1">
      <c r="B9" s="377" t="s">
        <v>357</v>
      </c>
      <c r="C9" s="575">
        <v>64.73</v>
      </c>
      <c r="D9" s="578">
        <v>50.39</v>
      </c>
      <c r="E9" s="578">
        <v>34.39</v>
      </c>
      <c r="F9" s="584">
        <v>-22.153560945465784</v>
      </c>
      <c r="G9" s="615">
        <v>-31.752331811867435</v>
      </c>
    </row>
    <row r="10" spans="2:7" ht="15" customHeight="1">
      <c r="B10" s="377" t="s">
        <v>1650</v>
      </c>
      <c r="C10" s="579">
        <v>627.39</v>
      </c>
      <c r="D10" s="575">
        <v>506.62</v>
      </c>
      <c r="E10" s="580">
        <v>367.93</v>
      </c>
      <c r="F10" s="576">
        <v>-19.24958956948629</v>
      </c>
      <c r="G10" s="615">
        <v>-27.375547747818885</v>
      </c>
    </row>
    <row r="11" spans="2:7" ht="15" customHeight="1">
      <c r="B11" s="613" t="s">
        <v>385</v>
      </c>
      <c r="C11" s="574">
        <v>361919.26</v>
      </c>
      <c r="D11" s="575">
        <v>407783.74</v>
      </c>
      <c r="E11" s="575">
        <v>349283.36</v>
      </c>
      <c r="F11" s="576">
        <v>12.672572330082673</v>
      </c>
      <c r="G11" s="614">
        <v>-14.345932478818312</v>
      </c>
    </row>
    <row r="12" spans="2:7" ht="15" customHeight="1">
      <c r="B12" s="616" t="s">
        <v>384</v>
      </c>
      <c r="C12" s="581">
        <v>48202</v>
      </c>
      <c r="D12" s="582">
        <v>71712</v>
      </c>
      <c r="E12" s="582">
        <v>93817</v>
      </c>
      <c r="F12" s="576">
        <v>48.77390979627401</v>
      </c>
      <c r="G12" s="614">
        <v>30.824687639446665</v>
      </c>
    </row>
    <row r="13" spans="2:7" ht="15" customHeight="1">
      <c r="B13" s="617" t="s">
        <v>1647</v>
      </c>
      <c r="C13" s="583">
        <v>149</v>
      </c>
      <c r="D13" s="582">
        <v>165</v>
      </c>
      <c r="E13" s="582">
        <v>195</v>
      </c>
      <c r="F13" s="584">
        <v>10.738255033557053</v>
      </c>
      <c r="G13" s="615">
        <v>18.181818181818187</v>
      </c>
    </row>
    <row r="14" spans="2:7" ht="15" customHeight="1">
      <c r="B14" s="617" t="s">
        <v>315</v>
      </c>
      <c r="C14" s="583">
        <v>511695</v>
      </c>
      <c r="D14" s="582">
        <v>745307</v>
      </c>
      <c r="E14" s="582">
        <v>931729</v>
      </c>
      <c r="F14" s="584">
        <v>45.65454030232854</v>
      </c>
      <c r="G14" s="615">
        <v>25.01277996852305</v>
      </c>
    </row>
    <row r="15" spans="2:7" ht="15" customHeight="1">
      <c r="B15" s="377" t="s">
        <v>1476</v>
      </c>
      <c r="C15" s="577">
        <v>19</v>
      </c>
      <c r="D15" s="582">
        <v>21</v>
      </c>
      <c r="E15" s="582">
        <v>19</v>
      </c>
      <c r="F15" s="576">
        <v>10.526315789473685</v>
      </c>
      <c r="G15" s="615">
        <v>-9.523809523809518</v>
      </c>
    </row>
    <row r="16" spans="2:7" ht="15" customHeight="1">
      <c r="B16" s="617" t="s">
        <v>925</v>
      </c>
      <c r="C16" s="581">
        <v>118</v>
      </c>
      <c r="D16" s="582">
        <v>133</v>
      </c>
      <c r="E16" s="582">
        <v>135</v>
      </c>
      <c r="F16" s="584">
        <v>12.711864406779668</v>
      </c>
      <c r="G16" s="615">
        <v>1.5037593984962285</v>
      </c>
    </row>
    <row r="17" spans="2:7" ht="15" customHeight="1">
      <c r="B17" s="617" t="s">
        <v>1477</v>
      </c>
      <c r="C17" s="577">
        <v>18259</v>
      </c>
      <c r="D17" s="582">
        <v>22209</v>
      </c>
      <c r="E17" s="582">
        <v>27753</v>
      </c>
      <c r="F17" s="576">
        <v>21.633167205213866</v>
      </c>
      <c r="G17" s="614">
        <v>24.962852897473994</v>
      </c>
    </row>
    <row r="18" spans="2:7" ht="15" customHeight="1">
      <c r="B18" s="1445" t="s">
        <v>752</v>
      </c>
      <c r="C18" s="1446"/>
      <c r="D18" s="1446"/>
      <c r="E18" s="1446"/>
      <c r="F18" s="1446"/>
      <c r="G18" s="1447"/>
    </row>
    <row r="19" spans="2:7" ht="15" customHeight="1">
      <c r="B19" s="618" t="s">
        <v>1031</v>
      </c>
      <c r="C19" s="577">
        <v>2910.19</v>
      </c>
      <c r="D19" s="575">
        <v>2092.17</v>
      </c>
      <c r="E19" s="575">
        <v>2182.92</v>
      </c>
      <c r="F19" s="576">
        <v>-28.108817637336386</v>
      </c>
      <c r="G19" s="614">
        <v>4.337601628930727</v>
      </c>
    </row>
    <row r="20" spans="2:7" ht="15" customHeight="1">
      <c r="B20" s="617" t="s">
        <v>1032</v>
      </c>
      <c r="C20" s="577">
        <v>1403.95</v>
      </c>
      <c r="D20" s="575">
        <v>982.48</v>
      </c>
      <c r="E20" s="575">
        <v>502.99</v>
      </c>
      <c r="F20" s="576">
        <v>-30.020299868228932</v>
      </c>
      <c r="G20" s="614">
        <v>-48.8040469017181</v>
      </c>
    </row>
    <row r="21" spans="2:7" ht="27.75" customHeight="1">
      <c r="B21" s="618" t="s">
        <v>387</v>
      </c>
      <c r="C21" s="574">
        <v>0.38791801243183355</v>
      </c>
      <c r="D21" s="578">
        <v>0.24093162714138627</v>
      </c>
      <c r="E21" s="578">
        <v>0.14400628761702247</v>
      </c>
      <c r="F21" s="584">
        <v>-37.891095690297774</v>
      </c>
      <c r="G21" s="615">
        <v>-40.22939647831497</v>
      </c>
    </row>
    <row r="22" spans="2:7" ht="15" customHeight="1">
      <c r="B22" s="618" t="s">
        <v>386</v>
      </c>
      <c r="C22" s="585">
        <v>36.50896621168565</v>
      </c>
      <c r="D22" s="586">
        <v>34.47963147430991</v>
      </c>
      <c r="E22" s="586">
        <v>26.416113311088186</v>
      </c>
      <c r="F22" s="584">
        <v>-5.558455765658451</v>
      </c>
      <c r="G22" s="615">
        <v>-23.386323514593514</v>
      </c>
    </row>
    <row r="23" spans="2:7" ht="15" customHeight="1">
      <c r="B23" s="619" t="s">
        <v>1648</v>
      </c>
      <c r="C23" s="587">
        <v>128.2</v>
      </c>
      <c r="D23" s="586">
        <v>66.7</v>
      </c>
      <c r="E23" s="586">
        <v>35.4</v>
      </c>
      <c r="F23" s="588">
        <v>-47.97191887675506</v>
      </c>
      <c r="G23" s="620">
        <v>-46.92653673163419</v>
      </c>
    </row>
    <row r="24" spans="2:7" ht="15" customHeight="1" thickBot="1">
      <c r="B24" s="621" t="s">
        <v>388</v>
      </c>
      <c r="C24" s="622">
        <v>991316.1</v>
      </c>
      <c r="D24" s="623">
        <v>1182680.1</v>
      </c>
      <c r="E24" s="623">
        <v>1322236</v>
      </c>
      <c r="F24" s="624">
        <v>19.304034303488066</v>
      </c>
      <c r="G24" s="625">
        <v>11.799970254001892</v>
      </c>
    </row>
    <row r="25" spans="2:7" ht="13.5" thickTop="1">
      <c r="B25" s="1144" t="s">
        <v>1664</v>
      </c>
      <c r="C25" s="920"/>
      <c r="D25" s="920"/>
      <c r="E25" s="15"/>
      <c r="F25" s="15"/>
      <c r="G25" s="15"/>
    </row>
    <row r="26" spans="2:7" ht="12.75">
      <c r="B26" s="1144" t="s">
        <v>1667</v>
      </c>
      <c r="C26" s="920"/>
      <c r="D26" s="920"/>
      <c r="E26" s="15"/>
      <c r="F26" s="15"/>
      <c r="G26" s="15"/>
    </row>
    <row r="27" spans="2:7" ht="12.75">
      <c r="B27" s="1145" t="s">
        <v>316</v>
      </c>
      <c r="C27" s="920"/>
      <c r="D27" s="920"/>
      <c r="E27" s="35"/>
      <c r="F27" s="15"/>
      <c r="G27" s="15"/>
    </row>
    <row r="28" spans="2:7" ht="12.75">
      <c r="B28" s="920" t="s">
        <v>1218</v>
      </c>
      <c r="C28" s="920"/>
      <c r="D28" s="920"/>
      <c r="E28" s="15"/>
      <c r="F28" s="15"/>
      <c r="G28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workbookViewId="0" topLeftCell="A1">
      <selection activeCell="B3" sqref="B3:F3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4.57421875" style="15" bestFit="1" customWidth="1"/>
    <col min="6" max="6" width="14.140625" style="15" bestFit="1" customWidth="1"/>
    <col min="7" max="7" width="14.8515625" style="15" customWidth="1"/>
    <col min="8" max="16384" width="9.140625" style="15" customWidth="1"/>
  </cols>
  <sheetData>
    <row r="1" spans="2:7" ht="15" customHeight="1">
      <c r="B1" s="1398" t="s">
        <v>1742</v>
      </c>
      <c r="C1" s="1398"/>
      <c r="D1" s="1398"/>
      <c r="E1" s="1398"/>
      <c r="F1" s="1398"/>
      <c r="G1" s="136"/>
    </row>
    <row r="2" spans="2:6" ht="15" customHeight="1">
      <c r="B2" s="1450" t="s">
        <v>516</v>
      </c>
      <c r="C2" s="1450"/>
      <c r="D2" s="1450"/>
      <c r="E2" s="1450"/>
      <c r="F2" s="1450"/>
    </row>
    <row r="3" spans="2:6" ht="15" customHeight="1" thickBot="1">
      <c r="B3" s="1413" t="s">
        <v>821</v>
      </c>
      <c r="C3" s="1413"/>
      <c r="D3" s="1413"/>
      <c r="E3" s="1413"/>
      <c r="F3" s="1413"/>
    </row>
    <row r="4" spans="2:6" ht="15" customHeight="1" thickTop="1">
      <c r="B4" s="1454" t="s">
        <v>1234</v>
      </c>
      <c r="C4" s="1456" t="s">
        <v>923</v>
      </c>
      <c r="D4" s="1456" t="s">
        <v>70</v>
      </c>
      <c r="E4" s="222" t="s">
        <v>517</v>
      </c>
      <c r="F4" s="1458" t="s">
        <v>518</v>
      </c>
    </row>
    <row r="5" spans="2:6" ht="13.5" thickBot="1">
      <c r="B5" s="1455"/>
      <c r="C5" s="1457"/>
      <c r="D5" s="1457"/>
      <c r="E5" s="890" t="s">
        <v>519</v>
      </c>
      <c r="F5" s="1459"/>
    </row>
    <row r="6" spans="2:6" ht="15" customHeight="1" thickTop="1">
      <c r="B6" s="1164">
        <v>1</v>
      </c>
      <c r="C6" s="1165" t="s">
        <v>1122</v>
      </c>
      <c r="D6" s="1166" t="s">
        <v>865</v>
      </c>
      <c r="E6" s="1167">
        <v>50</v>
      </c>
      <c r="F6" s="1168" t="s">
        <v>1520</v>
      </c>
    </row>
    <row r="7" spans="2:6" ht="15" customHeight="1">
      <c r="B7" s="1123">
        <v>2</v>
      </c>
      <c r="C7" s="610" t="s">
        <v>1123</v>
      </c>
      <c r="D7" s="1117" t="s">
        <v>865</v>
      </c>
      <c r="E7" s="1027">
        <v>147.81</v>
      </c>
      <c r="F7" s="1140" t="s">
        <v>1520</v>
      </c>
    </row>
    <row r="8" spans="2:6" ht="15" customHeight="1">
      <c r="B8" s="1123">
        <v>3</v>
      </c>
      <c r="C8" s="610" t="s">
        <v>1124</v>
      </c>
      <c r="D8" s="1117" t="s">
        <v>865</v>
      </c>
      <c r="E8" s="1027">
        <v>55</v>
      </c>
      <c r="F8" s="1140" t="s">
        <v>1053</v>
      </c>
    </row>
    <row r="9" spans="2:6" ht="15" customHeight="1">
      <c r="B9" s="1123">
        <v>4</v>
      </c>
      <c r="C9" s="610" t="s">
        <v>1125</v>
      </c>
      <c r="D9" s="1117" t="s">
        <v>865</v>
      </c>
      <c r="E9" s="1027">
        <v>178.2</v>
      </c>
      <c r="F9" s="1140" t="s">
        <v>1054</v>
      </c>
    </row>
    <row r="10" spans="2:6" ht="15" customHeight="1">
      <c r="B10" s="1123">
        <v>5</v>
      </c>
      <c r="C10" s="1026" t="s">
        <v>1055</v>
      </c>
      <c r="D10" s="1117" t="s">
        <v>865</v>
      </c>
      <c r="E10" s="1027">
        <v>120</v>
      </c>
      <c r="F10" s="1119" t="s">
        <v>1056</v>
      </c>
    </row>
    <row r="11" spans="2:6" ht="15" customHeight="1">
      <c r="B11" s="1123">
        <v>6</v>
      </c>
      <c r="C11" s="1026" t="s">
        <v>1057</v>
      </c>
      <c r="D11" s="1117" t="s">
        <v>865</v>
      </c>
      <c r="E11" s="1027">
        <v>1209.6</v>
      </c>
      <c r="F11" s="1119" t="s">
        <v>1058</v>
      </c>
    </row>
    <row r="12" spans="2:6" ht="15" customHeight="1">
      <c r="B12" s="1123">
        <v>7</v>
      </c>
      <c r="C12" s="1026" t="s">
        <v>1059</v>
      </c>
      <c r="D12" s="1117" t="s">
        <v>865</v>
      </c>
      <c r="E12" s="1027">
        <v>1100</v>
      </c>
      <c r="F12" s="1119" t="s">
        <v>1060</v>
      </c>
    </row>
    <row r="13" spans="2:6" ht="15" customHeight="1">
      <c r="B13" s="1123">
        <v>8</v>
      </c>
      <c r="C13" s="1026" t="s">
        <v>1061</v>
      </c>
      <c r="D13" s="1117" t="s">
        <v>865</v>
      </c>
      <c r="E13" s="1027">
        <v>99</v>
      </c>
      <c r="F13" s="1119" t="s">
        <v>1062</v>
      </c>
    </row>
    <row r="14" spans="2:6" ht="15" customHeight="1">
      <c r="B14" s="1123">
        <v>9</v>
      </c>
      <c r="C14" s="1026" t="s">
        <v>1063</v>
      </c>
      <c r="D14" s="1117" t="s">
        <v>865</v>
      </c>
      <c r="E14" s="1027">
        <v>45.14</v>
      </c>
      <c r="F14" s="1119" t="s">
        <v>1064</v>
      </c>
    </row>
    <row r="15" spans="2:6" ht="15" customHeight="1">
      <c r="B15" s="1123">
        <v>10</v>
      </c>
      <c r="C15" s="1026" t="s">
        <v>1065</v>
      </c>
      <c r="D15" s="1117" t="s">
        <v>865</v>
      </c>
      <c r="E15" s="1027">
        <v>20</v>
      </c>
      <c r="F15" s="1119" t="s">
        <v>1066</v>
      </c>
    </row>
    <row r="16" spans="2:6" ht="15" customHeight="1">
      <c r="B16" s="1123">
        <v>11</v>
      </c>
      <c r="C16" s="1026" t="s">
        <v>101</v>
      </c>
      <c r="D16" s="1117" t="s">
        <v>865</v>
      </c>
      <c r="E16" s="1027">
        <v>50</v>
      </c>
      <c r="F16" s="1119" t="s">
        <v>102</v>
      </c>
    </row>
    <row r="17" spans="2:6" ht="15" customHeight="1">
      <c r="B17" s="1123">
        <v>12</v>
      </c>
      <c r="C17" s="1026" t="s">
        <v>103</v>
      </c>
      <c r="D17" s="1117" t="s">
        <v>865</v>
      </c>
      <c r="E17" s="1027">
        <v>30.36</v>
      </c>
      <c r="F17" s="1119" t="s">
        <v>104</v>
      </c>
    </row>
    <row r="18" spans="2:6" ht="15" customHeight="1">
      <c r="B18" s="1123">
        <v>13</v>
      </c>
      <c r="C18" s="1026" t="s">
        <v>105</v>
      </c>
      <c r="D18" s="1117" t="s">
        <v>865</v>
      </c>
      <c r="E18" s="1027">
        <v>117.264</v>
      </c>
      <c r="F18" s="1119" t="s">
        <v>106</v>
      </c>
    </row>
    <row r="19" spans="2:6" ht="15" customHeight="1">
      <c r="B19" s="1123">
        <v>14</v>
      </c>
      <c r="C19" s="1026" t="s">
        <v>107</v>
      </c>
      <c r="D19" s="1117" t="s">
        <v>865</v>
      </c>
      <c r="E19" s="1027">
        <v>37.5</v>
      </c>
      <c r="F19" s="1119" t="s">
        <v>108</v>
      </c>
    </row>
    <row r="20" spans="2:6" ht="15" customHeight="1">
      <c r="B20" s="1123">
        <v>15</v>
      </c>
      <c r="C20" s="1026" t="s">
        <v>1358</v>
      </c>
      <c r="D20" s="1117" t="s">
        <v>865</v>
      </c>
      <c r="E20" s="1027">
        <v>48.48</v>
      </c>
      <c r="F20" s="1119" t="s">
        <v>1359</v>
      </c>
    </row>
    <row r="21" spans="2:6" ht="15" customHeight="1">
      <c r="B21" s="1123">
        <v>16</v>
      </c>
      <c r="C21" s="1026" t="s">
        <v>1360</v>
      </c>
      <c r="D21" s="1117" t="s">
        <v>865</v>
      </c>
      <c r="E21" s="1027">
        <v>48.88</v>
      </c>
      <c r="F21" s="1119">
        <v>61256</v>
      </c>
    </row>
    <row r="22" spans="2:6" ht="15" customHeight="1">
      <c r="B22" s="1123">
        <v>17</v>
      </c>
      <c r="C22" s="1026" t="s">
        <v>1361</v>
      </c>
      <c r="D22" s="1117" t="s">
        <v>865</v>
      </c>
      <c r="E22" s="1027">
        <v>60</v>
      </c>
      <c r="F22" s="1119">
        <v>61266</v>
      </c>
    </row>
    <row r="23" spans="2:6" ht="15" customHeight="1">
      <c r="B23" s="1123"/>
      <c r="C23" s="1120" t="s">
        <v>1468</v>
      </c>
      <c r="D23" s="1172"/>
      <c r="E23" s="1118">
        <v>3417.234</v>
      </c>
      <c r="F23" s="1121"/>
    </row>
    <row r="24" spans="2:6" ht="15" customHeight="1">
      <c r="B24" s="1123">
        <v>1</v>
      </c>
      <c r="C24" s="1026" t="s">
        <v>1362</v>
      </c>
      <c r="D24" s="1117" t="s">
        <v>742</v>
      </c>
      <c r="E24" s="1027">
        <v>70</v>
      </c>
      <c r="F24" s="1119" t="s">
        <v>1067</v>
      </c>
    </row>
    <row r="25" spans="2:6" ht="15" customHeight="1">
      <c r="B25" s="1123">
        <v>2</v>
      </c>
      <c r="C25" s="1026" t="s">
        <v>743</v>
      </c>
      <c r="D25" s="1117" t="s">
        <v>742</v>
      </c>
      <c r="E25" s="1027">
        <v>96</v>
      </c>
      <c r="F25" s="1119" t="s">
        <v>1068</v>
      </c>
    </row>
    <row r="26" spans="2:6" ht="15" customHeight="1">
      <c r="B26" s="1123">
        <v>3</v>
      </c>
      <c r="C26" s="1026" t="s">
        <v>744</v>
      </c>
      <c r="D26" s="1117" t="s">
        <v>742</v>
      </c>
      <c r="E26" s="1027">
        <v>96</v>
      </c>
      <c r="F26" s="1119" t="s">
        <v>1069</v>
      </c>
    </row>
    <row r="27" spans="2:6" ht="15" customHeight="1">
      <c r="B27" s="1123">
        <v>4</v>
      </c>
      <c r="C27" s="1026" t="s">
        <v>1363</v>
      </c>
      <c r="D27" s="1117" t="s">
        <v>742</v>
      </c>
      <c r="E27" s="1027">
        <v>108</v>
      </c>
      <c r="F27" s="1119" t="s">
        <v>1070</v>
      </c>
    </row>
    <row r="28" spans="2:6" ht="15" customHeight="1">
      <c r="B28" s="1123">
        <v>5</v>
      </c>
      <c r="C28" s="1026" t="s">
        <v>109</v>
      </c>
      <c r="D28" s="1117" t="s">
        <v>742</v>
      </c>
      <c r="E28" s="1027">
        <v>30</v>
      </c>
      <c r="F28" s="1119" t="s">
        <v>102</v>
      </c>
    </row>
    <row r="29" spans="2:6" ht="12.75">
      <c r="B29" s="1123">
        <v>6</v>
      </c>
      <c r="C29" s="577" t="s">
        <v>110</v>
      </c>
      <c r="D29" s="1124" t="s">
        <v>742</v>
      </c>
      <c r="E29" s="574">
        <v>30</v>
      </c>
      <c r="F29" s="1140" t="s">
        <v>111</v>
      </c>
    </row>
    <row r="30" spans="2:6" ht="12.75">
      <c r="B30" s="1123">
        <v>7</v>
      </c>
      <c r="C30" s="577" t="s">
        <v>112</v>
      </c>
      <c r="D30" s="1124" t="s">
        <v>742</v>
      </c>
      <c r="E30" s="574">
        <v>66.03</v>
      </c>
      <c r="F30" s="1140" t="s">
        <v>113</v>
      </c>
    </row>
    <row r="31" spans="2:6" ht="12.75">
      <c r="B31" s="1123">
        <v>8</v>
      </c>
      <c r="C31" s="577" t="s">
        <v>1364</v>
      </c>
      <c r="D31" s="1124" t="s">
        <v>742</v>
      </c>
      <c r="E31" s="574">
        <v>10</v>
      </c>
      <c r="F31" s="1292">
        <v>61253</v>
      </c>
    </row>
    <row r="32" spans="2:6" ht="12.75">
      <c r="B32" s="1123">
        <v>9</v>
      </c>
      <c r="C32" s="577" t="s">
        <v>1365</v>
      </c>
      <c r="D32" s="1124" t="s">
        <v>742</v>
      </c>
      <c r="E32" s="574">
        <v>74</v>
      </c>
      <c r="F32" s="1292">
        <v>61258</v>
      </c>
    </row>
    <row r="33" spans="2:6" ht="12.75">
      <c r="B33" s="613"/>
      <c r="C33" s="1204" t="s">
        <v>1468</v>
      </c>
      <c r="D33" s="577"/>
      <c r="E33" s="1205">
        <v>580.03</v>
      </c>
      <c r="F33" s="1206"/>
    </row>
    <row r="34" spans="2:6" ht="13.5" thickBot="1">
      <c r="B34" s="1169"/>
      <c r="C34" s="1122" t="s">
        <v>745</v>
      </c>
      <c r="D34" s="1170"/>
      <c r="E34" s="1187">
        <v>3997.264</v>
      </c>
      <c r="F34" s="1171"/>
    </row>
    <row r="35" spans="2:6" ht="13.5" thickTop="1">
      <c r="B35" s="17"/>
      <c r="C35" s="40"/>
      <c r="D35" s="17"/>
      <c r="E35" s="1203"/>
      <c r="F35" s="17"/>
    </row>
    <row r="36" spans="2:7" ht="16.5" thickBot="1">
      <c r="B36" s="1453" t="s">
        <v>753</v>
      </c>
      <c r="C36" s="1453"/>
      <c r="D36" s="1453"/>
      <c r="E36" s="1453"/>
      <c r="F36" s="1453"/>
      <c r="G36" s="1453"/>
    </row>
    <row r="37" spans="2:7" ht="13.5" thickTop="1">
      <c r="B37" s="1161" t="s">
        <v>1234</v>
      </c>
      <c r="C37" s="1163" t="s">
        <v>852</v>
      </c>
      <c r="D37" s="1290" t="s">
        <v>147</v>
      </c>
      <c r="E37" s="1290" t="s">
        <v>853</v>
      </c>
      <c r="F37" s="1290" t="s">
        <v>1523</v>
      </c>
      <c r="G37" s="1273" t="s">
        <v>854</v>
      </c>
    </row>
    <row r="38" spans="2:7" ht="12.75">
      <c r="B38" s="1162"/>
      <c r="C38" s="590"/>
      <c r="D38" s="1139" t="s">
        <v>148</v>
      </c>
      <c r="E38" s="1139" t="s">
        <v>1524</v>
      </c>
      <c r="F38" s="1139" t="s">
        <v>924</v>
      </c>
      <c r="G38" s="1291"/>
    </row>
    <row r="39" spans="2:7" ht="12.75">
      <c r="B39" s="1029">
        <v>1</v>
      </c>
      <c r="C39" s="607" t="s">
        <v>855</v>
      </c>
      <c r="D39" s="1124" t="s">
        <v>856</v>
      </c>
      <c r="E39" s="1030">
        <v>720</v>
      </c>
      <c r="F39" s="578">
        <v>72</v>
      </c>
      <c r="G39" s="1173" t="s">
        <v>1519</v>
      </c>
    </row>
    <row r="40" spans="2:7" ht="12.75">
      <c r="B40" s="1029">
        <v>2</v>
      </c>
      <c r="C40" s="607" t="s">
        <v>857</v>
      </c>
      <c r="D40" s="612" t="s">
        <v>856</v>
      </c>
      <c r="E40" s="1030">
        <v>150</v>
      </c>
      <c r="F40" s="578">
        <v>15</v>
      </c>
      <c r="G40" s="1173" t="s">
        <v>1519</v>
      </c>
    </row>
    <row r="41" spans="2:7" ht="12.75">
      <c r="B41" s="1029">
        <v>3</v>
      </c>
      <c r="C41" s="607" t="s">
        <v>94</v>
      </c>
      <c r="D41" s="612" t="s">
        <v>856</v>
      </c>
      <c r="E41" s="1208">
        <v>199.91</v>
      </c>
      <c r="F41" s="578">
        <v>19.99</v>
      </c>
      <c r="G41" s="611" t="s">
        <v>95</v>
      </c>
    </row>
    <row r="42" spans="2:7" ht="12.75">
      <c r="B42" s="1029">
        <v>4</v>
      </c>
      <c r="C42" s="607" t="s">
        <v>96</v>
      </c>
      <c r="D42" s="612" t="s">
        <v>856</v>
      </c>
      <c r="E42" s="1208">
        <v>74.18</v>
      </c>
      <c r="F42" s="578">
        <v>7.42</v>
      </c>
      <c r="G42" s="611" t="s">
        <v>97</v>
      </c>
    </row>
    <row r="43" spans="2:7" ht="12.75">
      <c r="B43" s="1029">
        <v>5</v>
      </c>
      <c r="C43" s="607" t="s">
        <v>98</v>
      </c>
      <c r="D43" s="612" t="s">
        <v>856</v>
      </c>
      <c r="E43" s="1208">
        <v>132.2</v>
      </c>
      <c r="F43" s="578">
        <v>13.22</v>
      </c>
      <c r="G43" s="611" t="s">
        <v>97</v>
      </c>
    </row>
    <row r="44" spans="2:7" ht="12.75">
      <c r="B44" s="608">
        <v>6</v>
      </c>
      <c r="C44" s="607" t="s">
        <v>99</v>
      </c>
      <c r="D44" s="612" t="s">
        <v>856</v>
      </c>
      <c r="E44" s="1208">
        <v>180.01</v>
      </c>
      <c r="F44" s="578">
        <v>18</v>
      </c>
      <c r="G44" s="611" t="s">
        <v>97</v>
      </c>
    </row>
    <row r="45" spans="2:7" ht="12.75">
      <c r="B45" s="1029">
        <v>7</v>
      </c>
      <c r="C45" s="607" t="s">
        <v>100</v>
      </c>
      <c r="D45" s="612" t="s">
        <v>856</v>
      </c>
      <c r="E45" s="1208">
        <v>389.98</v>
      </c>
      <c r="F45" s="578">
        <v>38.99</v>
      </c>
      <c r="G45" s="611" t="s">
        <v>97</v>
      </c>
    </row>
    <row r="46" spans="2:7" ht="12.75">
      <c r="B46" s="1029">
        <v>8</v>
      </c>
      <c r="C46" s="607" t="s">
        <v>135</v>
      </c>
      <c r="D46" s="612" t="s">
        <v>856</v>
      </c>
      <c r="E46" s="1208">
        <v>99</v>
      </c>
      <c r="F46" s="578">
        <v>9.9</v>
      </c>
      <c r="G46" s="611" t="s">
        <v>97</v>
      </c>
    </row>
    <row r="47" spans="2:7" ht="12.75">
      <c r="B47" s="1029">
        <v>9</v>
      </c>
      <c r="C47" s="607" t="s">
        <v>136</v>
      </c>
      <c r="D47" s="612" t="s">
        <v>856</v>
      </c>
      <c r="E47" s="1208">
        <v>320</v>
      </c>
      <c r="F47" s="578">
        <v>32</v>
      </c>
      <c r="G47" s="611" t="s">
        <v>97</v>
      </c>
    </row>
    <row r="48" spans="2:7" ht="12.75">
      <c r="B48" s="1029">
        <v>10</v>
      </c>
      <c r="C48" s="607" t="s">
        <v>746</v>
      </c>
      <c r="D48" s="612" t="s">
        <v>856</v>
      </c>
      <c r="E48" s="1208">
        <v>120</v>
      </c>
      <c r="F48" s="578">
        <v>12</v>
      </c>
      <c r="G48" s="611" t="s">
        <v>747</v>
      </c>
    </row>
    <row r="49" spans="2:7" ht="12.75">
      <c r="B49" s="1029">
        <v>11</v>
      </c>
      <c r="C49" s="607" t="s">
        <v>748</v>
      </c>
      <c r="D49" s="612" t="s">
        <v>856</v>
      </c>
      <c r="E49" s="1208">
        <v>87.54</v>
      </c>
      <c r="F49" s="578">
        <v>8.75</v>
      </c>
      <c r="G49" s="611" t="s">
        <v>747</v>
      </c>
    </row>
    <row r="50" spans="2:7" ht="12.75">
      <c r="B50" s="1029">
        <v>12</v>
      </c>
      <c r="C50" s="607" t="s">
        <v>653</v>
      </c>
      <c r="D50" s="612" t="s">
        <v>856</v>
      </c>
      <c r="E50" s="1208">
        <v>150.39</v>
      </c>
      <c r="F50" s="578">
        <v>15.04</v>
      </c>
      <c r="G50" s="611" t="s">
        <v>747</v>
      </c>
    </row>
    <row r="51" spans="2:7" ht="12.75">
      <c r="B51" s="1029">
        <v>13</v>
      </c>
      <c r="C51" s="607" t="s">
        <v>749</v>
      </c>
      <c r="D51" s="612" t="s">
        <v>856</v>
      </c>
      <c r="E51" s="1208">
        <v>850.99</v>
      </c>
      <c r="F51" s="578">
        <v>85.1</v>
      </c>
      <c r="G51" s="611" t="s">
        <v>747</v>
      </c>
    </row>
    <row r="52" spans="2:7" ht="12.75">
      <c r="B52" s="1029">
        <v>14</v>
      </c>
      <c r="C52" s="607" t="s">
        <v>750</v>
      </c>
      <c r="D52" s="612" t="s">
        <v>856</v>
      </c>
      <c r="E52" s="1208">
        <v>1190.408</v>
      </c>
      <c r="F52" s="578">
        <v>119.04</v>
      </c>
      <c r="G52" s="611" t="s">
        <v>751</v>
      </c>
    </row>
    <row r="53" spans="2:7" ht="12.75">
      <c r="B53" s="1029">
        <v>15</v>
      </c>
      <c r="C53" s="607" t="s">
        <v>757</v>
      </c>
      <c r="D53" s="612" t="s">
        <v>856</v>
      </c>
      <c r="E53" s="1208">
        <v>343.3</v>
      </c>
      <c r="F53" s="578">
        <v>34.33</v>
      </c>
      <c r="G53" s="611" t="s">
        <v>747</v>
      </c>
    </row>
    <row r="54" spans="2:7" ht="12.75">
      <c r="B54" s="1123">
        <v>16</v>
      </c>
      <c r="C54" s="607" t="s">
        <v>1071</v>
      </c>
      <c r="D54" s="612" t="s">
        <v>856</v>
      </c>
      <c r="E54" s="1208">
        <v>202.5</v>
      </c>
      <c r="F54" s="578">
        <v>20.25</v>
      </c>
      <c r="G54" s="611" t="s">
        <v>1072</v>
      </c>
    </row>
    <row r="55" spans="2:7" ht="12.75">
      <c r="B55" s="1123">
        <v>17</v>
      </c>
      <c r="C55" s="607" t="s">
        <v>114</v>
      </c>
      <c r="D55" s="612" t="s">
        <v>856</v>
      </c>
      <c r="E55" s="1208">
        <v>208.01</v>
      </c>
      <c r="F55" s="578">
        <v>20.8</v>
      </c>
      <c r="G55" s="611" t="s">
        <v>1072</v>
      </c>
    </row>
    <row r="56" spans="2:7" ht="12.75">
      <c r="B56" s="1123">
        <v>18</v>
      </c>
      <c r="C56" s="607" t="s">
        <v>1073</v>
      </c>
      <c r="D56" s="612" t="s">
        <v>856</v>
      </c>
      <c r="E56" s="1208">
        <v>1773.24</v>
      </c>
      <c r="F56" s="578">
        <v>177.32</v>
      </c>
      <c r="G56" s="611" t="s">
        <v>1074</v>
      </c>
    </row>
    <row r="57" spans="2:7" ht="12.75">
      <c r="B57" s="1123">
        <v>19</v>
      </c>
      <c r="C57" s="607" t="s">
        <v>115</v>
      </c>
      <c r="D57" s="612" t="s">
        <v>856</v>
      </c>
      <c r="E57" s="1208">
        <v>184.68</v>
      </c>
      <c r="F57" s="578">
        <v>18.47</v>
      </c>
      <c r="G57" s="611" t="s">
        <v>116</v>
      </c>
    </row>
    <row r="58" spans="2:7" ht="12.75">
      <c r="B58" s="1123">
        <v>20</v>
      </c>
      <c r="C58" s="607" t="s">
        <v>117</v>
      </c>
      <c r="D58" s="612" t="s">
        <v>856</v>
      </c>
      <c r="E58" s="1208">
        <v>394.72</v>
      </c>
      <c r="F58" s="578">
        <v>39.47</v>
      </c>
      <c r="G58" s="611" t="s">
        <v>116</v>
      </c>
    </row>
    <row r="59" spans="2:7" ht="12.75">
      <c r="B59" s="1123">
        <v>21</v>
      </c>
      <c r="C59" s="607" t="s">
        <v>118</v>
      </c>
      <c r="D59" s="612" t="s">
        <v>856</v>
      </c>
      <c r="E59" s="1208">
        <v>2491.4</v>
      </c>
      <c r="F59" s="578">
        <v>249.14</v>
      </c>
      <c r="G59" s="611" t="s">
        <v>119</v>
      </c>
    </row>
    <row r="60" spans="2:7" ht="12.75">
      <c r="B60" s="1123">
        <v>22</v>
      </c>
      <c r="C60" s="607" t="s">
        <v>120</v>
      </c>
      <c r="D60" s="612" t="s">
        <v>856</v>
      </c>
      <c r="E60" s="1208">
        <v>2116.8</v>
      </c>
      <c r="F60" s="578">
        <v>211.68</v>
      </c>
      <c r="G60" s="611" t="s">
        <v>121</v>
      </c>
    </row>
    <row r="61" spans="2:7" ht="12.75">
      <c r="B61" s="1123">
        <v>23</v>
      </c>
      <c r="C61" s="607" t="s">
        <v>122</v>
      </c>
      <c r="D61" s="612" t="s">
        <v>856</v>
      </c>
      <c r="E61" s="1208">
        <v>151.8</v>
      </c>
      <c r="F61" s="578">
        <v>15.18</v>
      </c>
      <c r="G61" s="611" t="s">
        <v>116</v>
      </c>
    </row>
    <row r="62" spans="2:7" ht="12.75">
      <c r="B62" s="1123">
        <v>24</v>
      </c>
      <c r="C62" s="607" t="s">
        <v>1366</v>
      </c>
      <c r="D62" s="612" t="s">
        <v>856</v>
      </c>
      <c r="E62" s="1208">
        <v>120.09</v>
      </c>
      <c r="F62" s="1208">
        <v>12.01</v>
      </c>
      <c r="G62" s="1209" t="s">
        <v>1367</v>
      </c>
    </row>
    <row r="63" spans="2:7" ht="12.75">
      <c r="B63" s="1123">
        <v>25</v>
      </c>
      <c r="C63" s="607" t="s">
        <v>1368</v>
      </c>
      <c r="D63" s="612" t="s">
        <v>856</v>
      </c>
      <c r="E63" s="1208">
        <v>8506.45</v>
      </c>
      <c r="F63" s="1208">
        <v>850.64</v>
      </c>
      <c r="G63" s="1209" t="s">
        <v>1367</v>
      </c>
    </row>
    <row r="64" spans="2:7" ht="12.75">
      <c r="B64" s="1123">
        <v>26</v>
      </c>
      <c r="C64" s="607" t="s">
        <v>1369</v>
      </c>
      <c r="D64" s="612" t="s">
        <v>856</v>
      </c>
      <c r="E64" s="1208">
        <v>1501.5</v>
      </c>
      <c r="F64" s="1208">
        <v>150.15</v>
      </c>
      <c r="G64" s="1209" t="s">
        <v>1367</v>
      </c>
    </row>
    <row r="65" spans="2:7" ht="12.75">
      <c r="B65" s="1029"/>
      <c r="C65" s="1210" t="s">
        <v>1468</v>
      </c>
      <c r="D65" s="612"/>
      <c r="E65" s="1136">
        <f>SUM(E39:E64)</f>
        <v>22659.098</v>
      </c>
      <c r="F65" s="1136">
        <f>SUM(F39:F64)</f>
        <v>2265.8900000000003</v>
      </c>
      <c r="G65" s="611"/>
    </row>
    <row r="66" spans="2:7" ht="12.75">
      <c r="B66" s="1029">
        <v>1</v>
      </c>
      <c r="C66" s="607" t="s">
        <v>858</v>
      </c>
      <c r="D66" s="612" t="s">
        <v>859</v>
      </c>
      <c r="E66" s="1208">
        <v>200</v>
      </c>
      <c r="F66" s="578">
        <v>20</v>
      </c>
      <c r="G66" s="1173" t="s">
        <v>1520</v>
      </c>
    </row>
    <row r="67" spans="2:7" ht="12.75">
      <c r="B67" s="1029">
        <v>2</v>
      </c>
      <c r="C67" s="607" t="s">
        <v>860</v>
      </c>
      <c r="D67" s="612" t="s">
        <v>859</v>
      </c>
      <c r="E67" s="1208">
        <v>2000</v>
      </c>
      <c r="F67" s="578">
        <v>200</v>
      </c>
      <c r="G67" s="1173" t="s">
        <v>138</v>
      </c>
    </row>
    <row r="68" spans="2:7" ht="12.75">
      <c r="B68" s="1029">
        <v>3</v>
      </c>
      <c r="C68" s="607" t="s">
        <v>861</v>
      </c>
      <c r="D68" s="612" t="s">
        <v>859</v>
      </c>
      <c r="E68" s="1208">
        <v>30375</v>
      </c>
      <c r="F68" s="578">
        <v>3037.5</v>
      </c>
      <c r="G68" s="1173" t="s">
        <v>138</v>
      </c>
    </row>
    <row r="69" spans="1:7" s="27" customFormat="1" ht="12.75">
      <c r="A69" s="15"/>
      <c r="B69" s="1029">
        <v>4</v>
      </c>
      <c r="C69" s="607" t="s">
        <v>137</v>
      </c>
      <c r="D69" s="612" t="s">
        <v>859</v>
      </c>
      <c r="E69" s="1208">
        <v>10000</v>
      </c>
      <c r="F69" s="578">
        <v>1000</v>
      </c>
      <c r="G69" s="611" t="s">
        <v>138</v>
      </c>
    </row>
    <row r="70" spans="2:7" ht="12.75">
      <c r="B70" s="1029">
        <v>5</v>
      </c>
      <c r="C70" s="607" t="s">
        <v>139</v>
      </c>
      <c r="D70" s="612" t="s">
        <v>859</v>
      </c>
      <c r="E70" s="1208">
        <v>3600</v>
      </c>
      <c r="F70" s="578">
        <v>360</v>
      </c>
      <c r="G70" s="611" t="s">
        <v>138</v>
      </c>
    </row>
    <row r="71" spans="2:7" ht="12.75">
      <c r="B71" s="1029">
        <v>6</v>
      </c>
      <c r="C71" s="607" t="s">
        <v>758</v>
      </c>
      <c r="D71" s="612" t="s">
        <v>859</v>
      </c>
      <c r="E71" s="1208">
        <v>1050</v>
      </c>
      <c r="F71" s="578">
        <v>105</v>
      </c>
      <c r="G71" s="611" t="s">
        <v>747</v>
      </c>
    </row>
    <row r="72" spans="2:7" ht="12.75">
      <c r="B72" s="1029">
        <v>7</v>
      </c>
      <c r="C72" s="607" t="s">
        <v>759</v>
      </c>
      <c r="D72" s="612" t="s">
        <v>859</v>
      </c>
      <c r="E72" s="1208">
        <v>500</v>
      </c>
      <c r="F72" s="578">
        <v>50</v>
      </c>
      <c r="G72" s="611" t="s">
        <v>747</v>
      </c>
    </row>
    <row r="73" spans="2:7" ht="12.75">
      <c r="B73" s="1029">
        <v>8</v>
      </c>
      <c r="C73" s="607" t="s">
        <v>760</v>
      </c>
      <c r="D73" s="612" t="s">
        <v>859</v>
      </c>
      <c r="E73" s="1208">
        <v>1000</v>
      </c>
      <c r="F73" s="578">
        <v>100</v>
      </c>
      <c r="G73" s="611" t="s">
        <v>747</v>
      </c>
    </row>
    <row r="74" spans="2:7" ht="12.75">
      <c r="B74" s="1029">
        <v>9</v>
      </c>
      <c r="C74" s="607" t="s">
        <v>761</v>
      </c>
      <c r="D74" s="612" t="s">
        <v>859</v>
      </c>
      <c r="E74" s="1208">
        <v>1000</v>
      </c>
      <c r="F74" s="578">
        <v>100</v>
      </c>
      <c r="G74" s="611" t="s">
        <v>747</v>
      </c>
    </row>
    <row r="75" spans="2:7" ht="12.75">
      <c r="B75" s="1123">
        <v>10</v>
      </c>
      <c r="C75" s="607" t="s">
        <v>123</v>
      </c>
      <c r="D75" s="612" t="s">
        <v>859</v>
      </c>
      <c r="E75" s="1208">
        <v>2000</v>
      </c>
      <c r="F75" s="578">
        <v>200</v>
      </c>
      <c r="G75" s="611" t="s">
        <v>751</v>
      </c>
    </row>
    <row r="76" spans="2:7" ht="12.75">
      <c r="B76" s="1123">
        <v>11</v>
      </c>
      <c r="C76" s="607" t="s">
        <v>124</v>
      </c>
      <c r="D76" s="612" t="s">
        <v>859</v>
      </c>
      <c r="E76" s="1208">
        <v>1000</v>
      </c>
      <c r="F76" s="578">
        <v>100</v>
      </c>
      <c r="G76" s="611" t="s">
        <v>1075</v>
      </c>
    </row>
    <row r="77" spans="2:7" ht="12.75">
      <c r="B77" s="1123">
        <v>12</v>
      </c>
      <c r="C77" s="607" t="s">
        <v>125</v>
      </c>
      <c r="D77" s="612" t="s">
        <v>859</v>
      </c>
      <c r="E77" s="1208">
        <v>1000</v>
      </c>
      <c r="F77" s="578">
        <v>100</v>
      </c>
      <c r="G77" s="611" t="s">
        <v>1074</v>
      </c>
    </row>
    <row r="78" spans="2:7" ht="12.75">
      <c r="B78" s="1123">
        <v>13</v>
      </c>
      <c r="C78" s="607" t="s">
        <v>126</v>
      </c>
      <c r="D78" s="612" t="s">
        <v>859</v>
      </c>
      <c r="E78" s="1208">
        <v>1000</v>
      </c>
      <c r="F78" s="578">
        <v>100</v>
      </c>
      <c r="G78" s="611" t="s">
        <v>1074</v>
      </c>
    </row>
    <row r="79" spans="2:7" ht="12.75">
      <c r="B79" s="1123">
        <v>14</v>
      </c>
      <c r="C79" s="607" t="s">
        <v>127</v>
      </c>
      <c r="D79" s="612" t="s">
        <v>859</v>
      </c>
      <c r="E79" s="1208">
        <v>400</v>
      </c>
      <c r="F79" s="578">
        <v>40</v>
      </c>
      <c r="G79" s="611" t="s">
        <v>1074</v>
      </c>
    </row>
    <row r="80" spans="2:7" ht="12.75">
      <c r="B80" s="1123">
        <v>15</v>
      </c>
      <c r="C80" s="607" t="s">
        <v>128</v>
      </c>
      <c r="D80" s="612" t="s">
        <v>859</v>
      </c>
      <c r="E80" s="1208">
        <v>2000</v>
      </c>
      <c r="F80" s="578">
        <v>200</v>
      </c>
      <c r="G80" s="611" t="s">
        <v>1074</v>
      </c>
    </row>
    <row r="81" spans="2:7" ht="12.75">
      <c r="B81" s="1123">
        <v>16</v>
      </c>
      <c r="C81" s="607" t="s">
        <v>1370</v>
      </c>
      <c r="D81" s="612" t="s">
        <v>859</v>
      </c>
      <c r="E81" s="1211">
        <v>2000</v>
      </c>
      <c r="F81" s="1211">
        <v>200</v>
      </c>
      <c r="G81" s="1209" t="s">
        <v>1371</v>
      </c>
    </row>
    <row r="82" spans="2:7" ht="12.75">
      <c r="B82" s="1123">
        <v>17</v>
      </c>
      <c r="C82" s="607" t="s">
        <v>1372</v>
      </c>
      <c r="D82" s="612" t="s">
        <v>859</v>
      </c>
      <c r="E82" s="1211">
        <v>400</v>
      </c>
      <c r="F82" s="1211">
        <v>40</v>
      </c>
      <c r="G82" s="1209" t="s">
        <v>1371</v>
      </c>
    </row>
    <row r="83" spans="2:7" ht="12.75">
      <c r="B83" s="1123">
        <v>18</v>
      </c>
      <c r="C83" s="607" t="s">
        <v>1373</v>
      </c>
      <c r="D83" s="612" t="s">
        <v>859</v>
      </c>
      <c r="E83" s="1211">
        <v>800</v>
      </c>
      <c r="F83" s="1211">
        <v>80</v>
      </c>
      <c r="G83" s="1209" t="s">
        <v>1371</v>
      </c>
    </row>
    <row r="84" spans="2:7" ht="12.75">
      <c r="B84" s="1123">
        <v>19</v>
      </c>
      <c r="C84" s="607" t="s">
        <v>1374</v>
      </c>
      <c r="D84" s="612" t="s">
        <v>859</v>
      </c>
      <c r="E84" s="1211">
        <v>2400</v>
      </c>
      <c r="F84" s="1211">
        <v>240</v>
      </c>
      <c r="G84" s="1209" t="s">
        <v>1371</v>
      </c>
    </row>
    <row r="85" spans="2:7" ht="12.75">
      <c r="B85" s="1123">
        <v>20</v>
      </c>
      <c r="C85" s="607" t="s">
        <v>1375</v>
      </c>
      <c r="D85" s="612" t="s">
        <v>859</v>
      </c>
      <c r="E85" s="1211">
        <v>7400</v>
      </c>
      <c r="F85" s="1211">
        <v>740</v>
      </c>
      <c r="G85" s="1209" t="s">
        <v>1371</v>
      </c>
    </row>
    <row r="86" spans="2:7" ht="12.75">
      <c r="B86" s="1029"/>
      <c r="C86" s="1210" t="s">
        <v>1468</v>
      </c>
      <c r="D86" s="612"/>
      <c r="E86" s="1212">
        <f>SUM(E66:E85)</f>
        <v>70125</v>
      </c>
      <c r="F86" s="1212">
        <f>SUM(F66:F85)</f>
        <v>7012.5</v>
      </c>
      <c r="G86" s="611"/>
    </row>
    <row r="87" spans="2:7" ht="12.75">
      <c r="B87" s="1029">
        <v>1</v>
      </c>
      <c r="C87" s="607" t="s">
        <v>862</v>
      </c>
      <c r="D87" s="612" t="s">
        <v>863</v>
      </c>
      <c r="E87" s="1208">
        <v>49909</v>
      </c>
      <c r="F87" s="578">
        <v>4990.9</v>
      </c>
      <c r="G87" s="1173" t="s">
        <v>1521</v>
      </c>
    </row>
    <row r="88" spans="2:7" ht="12.75">
      <c r="B88" s="1029"/>
      <c r="C88" s="1210" t="s">
        <v>1468</v>
      </c>
      <c r="D88" s="612"/>
      <c r="E88" s="1212">
        <f>SUM(E87)</f>
        <v>49909</v>
      </c>
      <c r="F88" s="600">
        <f>SUM(F87)</f>
        <v>4990.9</v>
      </c>
      <c r="G88" s="611"/>
    </row>
    <row r="89" spans="2:7" ht="12.75">
      <c r="B89" s="1029">
        <v>1</v>
      </c>
      <c r="C89" s="607" t="s">
        <v>864</v>
      </c>
      <c r="D89" s="612" t="s">
        <v>865</v>
      </c>
      <c r="E89" s="1208">
        <v>5000</v>
      </c>
      <c r="F89" s="578">
        <v>500</v>
      </c>
      <c r="G89" s="1173" t="s">
        <v>1522</v>
      </c>
    </row>
    <row r="90" spans="2:7" ht="12.75">
      <c r="B90" s="1029">
        <v>2</v>
      </c>
      <c r="C90" s="607" t="s">
        <v>866</v>
      </c>
      <c r="D90" s="612" t="s">
        <v>867</v>
      </c>
      <c r="E90" s="1208">
        <v>11.25</v>
      </c>
      <c r="F90" s="578">
        <v>1.12</v>
      </c>
      <c r="G90" s="1173" t="s">
        <v>1519</v>
      </c>
    </row>
    <row r="91" spans="2:7" ht="12.75">
      <c r="B91" s="1029">
        <v>3</v>
      </c>
      <c r="C91" s="607" t="s">
        <v>868</v>
      </c>
      <c r="D91" s="612" t="s">
        <v>865</v>
      </c>
      <c r="E91" s="1208">
        <v>5610.41</v>
      </c>
      <c r="F91" s="1208">
        <v>561.04</v>
      </c>
      <c r="G91" s="1173" t="s">
        <v>1519</v>
      </c>
    </row>
    <row r="92" spans="2:7" ht="12.75">
      <c r="B92" s="1029">
        <v>4</v>
      </c>
      <c r="C92" s="607" t="s">
        <v>140</v>
      </c>
      <c r="D92" s="612" t="s">
        <v>865</v>
      </c>
      <c r="E92" s="1208">
        <v>13608</v>
      </c>
      <c r="F92" s="1208">
        <v>1360.8</v>
      </c>
      <c r="G92" s="611" t="s">
        <v>95</v>
      </c>
    </row>
    <row r="93" spans="2:7" ht="12.75">
      <c r="B93" s="1029">
        <v>5</v>
      </c>
      <c r="C93" s="607" t="s">
        <v>141</v>
      </c>
      <c r="D93" s="612" t="s">
        <v>867</v>
      </c>
      <c r="E93" s="1208">
        <v>29.51</v>
      </c>
      <c r="F93" s="1208">
        <v>2.95</v>
      </c>
      <c r="G93" s="611" t="s">
        <v>142</v>
      </c>
    </row>
    <row r="94" spans="2:7" ht="12.75">
      <c r="B94" s="1029">
        <v>6</v>
      </c>
      <c r="C94" s="607" t="s">
        <v>144</v>
      </c>
      <c r="D94" s="612" t="s">
        <v>865</v>
      </c>
      <c r="E94" s="1208">
        <v>721.99</v>
      </c>
      <c r="F94" s="1208">
        <v>72.2</v>
      </c>
      <c r="G94" s="611" t="s">
        <v>97</v>
      </c>
    </row>
    <row r="95" spans="2:7" ht="12.75">
      <c r="B95" s="1029">
        <v>7</v>
      </c>
      <c r="C95" s="607" t="s">
        <v>145</v>
      </c>
      <c r="D95" s="612" t="s">
        <v>865</v>
      </c>
      <c r="E95" s="1208">
        <v>625</v>
      </c>
      <c r="F95" s="1208">
        <v>62.5</v>
      </c>
      <c r="G95" s="611" t="s">
        <v>97</v>
      </c>
    </row>
    <row r="96" spans="2:7" ht="12.75">
      <c r="B96" s="1029">
        <v>8</v>
      </c>
      <c r="C96" s="607" t="s">
        <v>762</v>
      </c>
      <c r="D96" s="612" t="s">
        <v>763</v>
      </c>
      <c r="E96" s="1208">
        <v>17.28</v>
      </c>
      <c r="F96" s="1208">
        <v>1.73</v>
      </c>
      <c r="G96" s="611" t="s">
        <v>751</v>
      </c>
    </row>
    <row r="97" spans="2:7" ht="12.75">
      <c r="B97" s="1029">
        <v>9</v>
      </c>
      <c r="C97" s="607" t="s">
        <v>764</v>
      </c>
      <c r="D97" s="612" t="s">
        <v>865</v>
      </c>
      <c r="E97" s="1208">
        <v>288</v>
      </c>
      <c r="F97" s="1208">
        <v>28.8</v>
      </c>
      <c r="G97" s="611" t="s">
        <v>747</v>
      </c>
    </row>
    <row r="98" spans="2:7" ht="12.75">
      <c r="B98" s="1123">
        <v>10</v>
      </c>
      <c r="C98" s="607" t="s">
        <v>129</v>
      </c>
      <c r="D98" s="612" t="s">
        <v>865</v>
      </c>
      <c r="E98" s="1208">
        <v>4510.72</v>
      </c>
      <c r="F98" s="1208">
        <v>451.07</v>
      </c>
      <c r="G98" s="611" t="s">
        <v>1072</v>
      </c>
    </row>
    <row r="99" spans="2:7" ht="12.75">
      <c r="B99" s="1123">
        <v>11</v>
      </c>
      <c r="C99" s="607" t="s">
        <v>130</v>
      </c>
      <c r="D99" s="612" t="s">
        <v>865</v>
      </c>
      <c r="E99" s="1208">
        <v>150</v>
      </c>
      <c r="F99" s="1208">
        <v>15</v>
      </c>
      <c r="G99" s="611" t="s">
        <v>1072</v>
      </c>
    </row>
    <row r="100" spans="2:7" ht="12.75">
      <c r="B100" s="1123">
        <v>12</v>
      </c>
      <c r="C100" s="607" t="s">
        <v>114</v>
      </c>
      <c r="D100" s="612" t="s">
        <v>865</v>
      </c>
      <c r="E100" s="1208">
        <v>1650</v>
      </c>
      <c r="F100" s="1208">
        <v>165</v>
      </c>
      <c r="G100" s="611" t="s">
        <v>1072</v>
      </c>
    </row>
    <row r="101" spans="2:7" ht="12.75">
      <c r="B101" s="1123">
        <v>13</v>
      </c>
      <c r="C101" s="607" t="s">
        <v>1076</v>
      </c>
      <c r="D101" s="612" t="s">
        <v>865</v>
      </c>
      <c r="E101" s="1208">
        <v>3750</v>
      </c>
      <c r="F101" s="1208">
        <v>375</v>
      </c>
      <c r="G101" s="611" t="s">
        <v>1072</v>
      </c>
    </row>
    <row r="102" spans="2:7" ht="12.75">
      <c r="B102" s="1123">
        <v>14</v>
      </c>
      <c r="C102" s="607" t="s">
        <v>131</v>
      </c>
      <c r="D102" s="612" t="s">
        <v>865</v>
      </c>
      <c r="E102" s="1208">
        <v>1930.65</v>
      </c>
      <c r="F102" s="1208">
        <v>193.06</v>
      </c>
      <c r="G102" s="611" t="s">
        <v>116</v>
      </c>
    </row>
    <row r="103" spans="2:7" ht="12.75">
      <c r="B103" s="1123">
        <v>15</v>
      </c>
      <c r="C103" s="607" t="s">
        <v>132</v>
      </c>
      <c r="D103" s="612" t="s">
        <v>763</v>
      </c>
      <c r="E103" s="1208">
        <v>27.5</v>
      </c>
      <c r="F103" s="1208">
        <v>2.75</v>
      </c>
      <c r="G103" s="611" t="s">
        <v>1075</v>
      </c>
    </row>
    <row r="104" spans="2:7" ht="12.75">
      <c r="B104" s="1123">
        <v>16</v>
      </c>
      <c r="C104" s="607" t="s">
        <v>133</v>
      </c>
      <c r="D104" s="612" t="s">
        <v>865</v>
      </c>
      <c r="E104" s="1208">
        <v>8934.82</v>
      </c>
      <c r="F104" s="1208">
        <v>893.48</v>
      </c>
      <c r="G104" s="611" t="s">
        <v>119</v>
      </c>
    </row>
    <row r="105" spans="2:7" ht="12.75">
      <c r="B105" s="1123">
        <v>17</v>
      </c>
      <c r="C105" s="607" t="s">
        <v>1376</v>
      </c>
      <c r="D105" s="612" t="s">
        <v>867</v>
      </c>
      <c r="E105" s="1208">
        <v>101.62</v>
      </c>
      <c r="F105" s="1208">
        <v>10.16</v>
      </c>
      <c r="G105" s="611" t="s">
        <v>1367</v>
      </c>
    </row>
    <row r="106" spans="2:7" ht="12.75">
      <c r="B106" s="1123">
        <v>18</v>
      </c>
      <c r="C106" s="607" t="s">
        <v>1377</v>
      </c>
      <c r="D106" s="612" t="s">
        <v>865</v>
      </c>
      <c r="E106" s="1208">
        <v>867.43</v>
      </c>
      <c r="F106" s="1208">
        <v>86.74</v>
      </c>
      <c r="G106" s="611" t="s">
        <v>1367</v>
      </c>
    </row>
    <row r="107" spans="2:7" ht="12.75">
      <c r="B107" s="1123">
        <v>19</v>
      </c>
      <c r="C107" s="607" t="s">
        <v>1378</v>
      </c>
      <c r="D107" s="612" t="s">
        <v>865</v>
      </c>
      <c r="E107" s="1208">
        <v>1000</v>
      </c>
      <c r="F107" s="1208">
        <v>100</v>
      </c>
      <c r="G107" s="611" t="s">
        <v>1367</v>
      </c>
    </row>
    <row r="108" spans="2:7" ht="12.75">
      <c r="B108" s="1123">
        <v>20</v>
      </c>
      <c r="C108" s="607" t="s">
        <v>133</v>
      </c>
      <c r="D108" s="612" t="s">
        <v>867</v>
      </c>
      <c r="E108" s="1208">
        <v>291.69</v>
      </c>
      <c r="F108" s="1208">
        <v>29.16</v>
      </c>
      <c r="G108" s="611" t="s">
        <v>1367</v>
      </c>
    </row>
    <row r="109" spans="2:7" ht="12.75">
      <c r="B109" s="1123">
        <v>21</v>
      </c>
      <c r="C109" s="607" t="s">
        <v>1379</v>
      </c>
      <c r="D109" s="612" t="s">
        <v>865</v>
      </c>
      <c r="E109" s="1208">
        <v>4660.17</v>
      </c>
      <c r="F109" s="1208">
        <v>466.01</v>
      </c>
      <c r="G109" s="611" t="s">
        <v>1367</v>
      </c>
    </row>
    <row r="110" spans="2:7" ht="12.75">
      <c r="B110" s="1123">
        <v>22</v>
      </c>
      <c r="C110" s="607" t="s">
        <v>1377</v>
      </c>
      <c r="D110" s="612" t="s">
        <v>867</v>
      </c>
      <c r="E110" s="1208">
        <v>32.57</v>
      </c>
      <c r="F110" s="1208">
        <v>3.25</v>
      </c>
      <c r="G110" s="611" t="s">
        <v>1367</v>
      </c>
    </row>
    <row r="111" spans="2:7" ht="12.75">
      <c r="B111" s="608"/>
      <c r="C111" s="1135" t="s">
        <v>1468</v>
      </c>
      <c r="D111" s="1124"/>
      <c r="E111" s="1212">
        <f>SUM(E89:E110)</f>
        <v>53818.61000000001</v>
      </c>
      <c r="F111" s="600">
        <f>SUM(F89:F110)</f>
        <v>5381.82</v>
      </c>
      <c r="G111" s="1207"/>
    </row>
    <row r="112" spans="2:7" ht="13.5" thickBot="1">
      <c r="B112" s="1169"/>
      <c r="C112" s="1176" t="s">
        <v>146</v>
      </c>
      <c r="D112" s="1154"/>
      <c r="E112" s="1213"/>
      <c r="F112" s="1174">
        <f>F111+F88+F86+F65</f>
        <v>19651.11</v>
      </c>
      <c r="G112" s="1175"/>
    </row>
    <row r="113" ht="13.5" thickTop="1"/>
  </sheetData>
  <mergeCells count="8">
    <mergeCell ref="B1:F1"/>
    <mergeCell ref="B36:G36"/>
    <mergeCell ref="B2:F2"/>
    <mergeCell ref="B4:B5"/>
    <mergeCell ref="C4:C5"/>
    <mergeCell ref="D4:D5"/>
    <mergeCell ref="F4:F5"/>
    <mergeCell ref="B3:F3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42187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421" t="s">
        <v>1743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</row>
    <row r="2" spans="1:12" ht="15" customHeight="1">
      <c r="A2" s="1465" t="s">
        <v>1149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</row>
    <row r="3" spans="1:12" ht="15" customHeight="1" thickBot="1">
      <c r="A3" s="1460"/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</row>
    <row r="4" spans="1:12" ht="15" customHeight="1" thickTop="1">
      <c r="A4" s="829"/>
      <c r="B4" s="1461" t="s">
        <v>1651</v>
      </c>
      <c r="C4" s="1462"/>
      <c r="D4" s="1463"/>
      <c r="E4" s="1462" t="s">
        <v>1712</v>
      </c>
      <c r="F4" s="1462"/>
      <c r="G4" s="1462"/>
      <c r="H4" s="1462"/>
      <c r="I4" s="1462"/>
      <c r="J4" s="1462"/>
      <c r="K4" s="1462"/>
      <c r="L4" s="1464"/>
    </row>
    <row r="5" spans="1:12" ht="15" customHeight="1">
      <c r="A5" s="882"/>
      <c r="B5" s="1467" t="s">
        <v>1380</v>
      </c>
      <c r="C5" s="1468"/>
      <c r="D5" s="1469"/>
      <c r="E5" s="1468" t="s">
        <v>1380</v>
      </c>
      <c r="F5" s="1468"/>
      <c r="G5" s="1468"/>
      <c r="H5" s="1468"/>
      <c r="I5" s="1468"/>
      <c r="J5" s="1469"/>
      <c r="K5" s="884"/>
      <c r="L5" s="885"/>
    </row>
    <row r="6" spans="1:12" ht="15" customHeight="1">
      <c r="A6" s="886" t="s">
        <v>1466</v>
      </c>
      <c r="B6" s="887"/>
      <c r="C6" s="887"/>
      <c r="D6" s="887"/>
      <c r="E6" s="1470">
        <v>2009</v>
      </c>
      <c r="F6" s="1471"/>
      <c r="G6" s="1467">
        <v>2010</v>
      </c>
      <c r="H6" s="1469"/>
      <c r="I6" s="1448">
        <v>2011</v>
      </c>
      <c r="J6" s="1448"/>
      <c r="K6" s="1448" t="s">
        <v>34</v>
      </c>
      <c r="L6" s="1449"/>
    </row>
    <row r="7" spans="1:12" ht="15" customHeight="1">
      <c r="A7" s="886"/>
      <c r="B7" s="828">
        <v>2009</v>
      </c>
      <c r="C7" s="890">
        <v>2010</v>
      </c>
      <c r="D7" s="82">
        <v>2011</v>
      </c>
      <c r="E7" s="888">
        <v>1</v>
      </c>
      <c r="F7" s="889">
        <v>2</v>
      </c>
      <c r="G7" s="883">
        <v>3</v>
      </c>
      <c r="H7" s="830">
        <v>4</v>
      </c>
      <c r="I7" s="573">
        <v>5</v>
      </c>
      <c r="J7" s="573">
        <v>6</v>
      </c>
      <c r="K7" s="891" t="s">
        <v>655</v>
      </c>
      <c r="L7" s="892" t="s">
        <v>654</v>
      </c>
    </row>
    <row r="8" spans="1:12" ht="15" customHeight="1">
      <c r="A8" s="886"/>
      <c r="B8" s="828"/>
      <c r="C8" s="890"/>
      <c r="D8" s="82"/>
      <c r="E8" s="827" t="s">
        <v>1468</v>
      </c>
      <c r="F8" s="870" t="s">
        <v>1470</v>
      </c>
      <c r="G8" s="870" t="s">
        <v>1468</v>
      </c>
      <c r="H8" s="870" t="s">
        <v>1470</v>
      </c>
      <c r="I8" s="870" t="s">
        <v>1468</v>
      </c>
      <c r="J8" s="870" t="s">
        <v>1470</v>
      </c>
      <c r="K8" s="890"/>
      <c r="L8" s="907"/>
    </row>
    <row r="9" spans="1:12" ht="16.5" customHeight="1">
      <c r="A9" s="908" t="s">
        <v>1469</v>
      </c>
      <c r="B9" s="909">
        <v>149</v>
      </c>
      <c r="C9" s="910">
        <v>165</v>
      </c>
      <c r="D9" s="910">
        <v>195</v>
      </c>
      <c r="E9" s="356">
        <v>361919.27</v>
      </c>
      <c r="F9" s="911">
        <v>100</v>
      </c>
      <c r="G9" s="356">
        <v>407783.74</v>
      </c>
      <c r="H9" s="911">
        <v>100</v>
      </c>
      <c r="I9" s="356">
        <v>349283.37</v>
      </c>
      <c r="J9" s="911">
        <v>100</v>
      </c>
      <c r="K9" s="911">
        <v>12.672569216886387</v>
      </c>
      <c r="L9" s="912">
        <v>-14.345930026538056</v>
      </c>
    </row>
    <row r="10" spans="1:12" ht="16.5" customHeight="1">
      <c r="A10" s="893" t="s">
        <v>1475</v>
      </c>
      <c r="B10" s="854">
        <v>118</v>
      </c>
      <c r="C10" s="854">
        <v>133</v>
      </c>
      <c r="D10" s="854">
        <v>163</v>
      </c>
      <c r="E10" s="894">
        <v>251724.92</v>
      </c>
      <c r="F10" s="895">
        <v>61.73000424195433</v>
      </c>
      <c r="G10" s="894">
        <v>300907.4</v>
      </c>
      <c r="H10" s="895">
        <v>86.14993608198407</v>
      </c>
      <c r="I10" s="894">
        <v>250044.31</v>
      </c>
      <c r="J10" s="895">
        <v>71.58780848913591</v>
      </c>
      <c r="K10" s="895">
        <v>19.538184777256063</v>
      </c>
      <c r="L10" s="896">
        <v>-16.90323667679823</v>
      </c>
    </row>
    <row r="11" spans="1:12" ht="16.5" customHeight="1">
      <c r="A11" s="897" t="s">
        <v>1652</v>
      </c>
      <c r="B11" s="1124">
        <v>17</v>
      </c>
      <c r="C11" s="854">
        <v>23</v>
      </c>
      <c r="D11" s="854">
        <v>24</v>
      </c>
      <c r="E11" s="187">
        <v>177544.07</v>
      </c>
      <c r="F11" s="895">
        <v>43.538781119619934</v>
      </c>
      <c r="G11" s="1177">
        <v>226607.77</v>
      </c>
      <c r="H11" s="895">
        <v>64.87791560187934</v>
      </c>
      <c r="I11" s="1177">
        <v>184078.56</v>
      </c>
      <c r="J11" s="895">
        <v>52.70178193711311</v>
      </c>
      <c r="K11" s="895">
        <v>27.63465994668252</v>
      </c>
      <c r="L11" s="896">
        <v>-18.76776334721444</v>
      </c>
    </row>
    <row r="12" spans="1:12" ht="16.5" customHeight="1">
      <c r="A12" s="897" t="s">
        <v>1653</v>
      </c>
      <c r="B12" s="1124">
        <v>24</v>
      </c>
      <c r="C12" s="854">
        <v>30</v>
      </c>
      <c r="D12" s="854">
        <v>51</v>
      </c>
      <c r="E12" s="187">
        <v>23062.61</v>
      </c>
      <c r="F12" s="895">
        <v>5.65559823449557</v>
      </c>
      <c r="G12" s="1177">
        <v>28016.8</v>
      </c>
      <c r="H12" s="895">
        <v>8.021223569848171</v>
      </c>
      <c r="I12" s="1177">
        <v>27150.63</v>
      </c>
      <c r="J12" s="895">
        <v>7.773238674374905</v>
      </c>
      <c r="K12" s="895">
        <v>21.48148019673401</v>
      </c>
      <c r="L12" s="896">
        <v>-3.091609320122217</v>
      </c>
    </row>
    <row r="13" spans="1:12" ht="16.5" customHeight="1">
      <c r="A13" s="897" t="s">
        <v>1654</v>
      </c>
      <c r="B13" s="1124">
        <v>60</v>
      </c>
      <c r="C13" s="854">
        <v>63</v>
      </c>
      <c r="D13" s="854">
        <v>68</v>
      </c>
      <c r="E13" s="187">
        <v>41117.94</v>
      </c>
      <c r="F13" s="895">
        <v>10.083271098548463</v>
      </c>
      <c r="G13" s="1177">
        <v>37062.77</v>
      </c>
      <c r="H13" s="895">
        <v>10.611089213895294</v>
      </c>
      <c r="I13" s="1177">
        <v>28238.14</v>
      </c>
      <c r="J13" s="895">
        <v>8.08459332031754</v>
      </c>
      <c r="K13" s="895">
        <v>-9.86228882088939</v>
      </c>
      <c r="L13" s="896">
        <v>-23.80995807922612</v>
      </c>
    </row>
    <row r="14" spans="1:12" ht="16.5" customHeight="1">
      <c r="A14" s="897" t="s">
        <v>1655</v>
      </c>
      <c r="B14" s="1124">
        <v>17</v>
      </c>
      <c r="C14" s="854">
        <v>17</v>
      </c>
      <c r="D14" s="854">
        <v>20</v>
      </c>
      <c r="E14" s="187">
        <v>10000.3</v>
      </c>
      <c r="F14" s="895">
        <v>2.4523537892903726</v>
      </c>
      <c r="G14" s="1177">
        <v>9220.06</v>
      </c>
      <c r="H14" s="895">
        <v>2.639707696361266</v>
      </c>
      <c r="I14" s="1177">
        <v>10576.98</v>
      </c>
      <c r="J14" s="895">
        <v>3.028194557330341</v>
      </c>
      <c r="K14" s="895">
        <v>-7.8021659350219466</v>
      </c>
      <c r="L14" s="896">
        <v>14.717040886935663</v>
      </c>
    </row>
    <row r="15" spans="1:12" ht="16.5" customHeight="1">
      <c r="A15" s="898" t="s">
        <v>1471</v>
      </c>
      <c r="B15" s="1124">
        <v>18</v>
      </c>
      <c r="C15" s="854">
        <v>18</v>
      </c>
      <c r="D15" s="854">
        <v>18</v>
      </c>
      <c r="E15" s="187">
        <v>7608.94</v>
      </c>
      <c r="F15" s="895">
        <v>1.865925306389117</v>
      </c>
      <c r="G15" s="1177">
        <v>7785.8</v>
      </c>
      <c r="H15" s="895">
        <v>2.22907835549113</v>
      </c>
      <c r="I15" s="1177">
        <v>9185.76</v>
      </c>
      <c r="J15" s="895">
        <v>2.629887589552288</v>
      </c>
      <c r="K15" s="895">
        <v>2.3243710687691106</v>
      </c>
      <c r="L15" s="896">
        <v>17.9809396593799</v>
      </c>
    </row>
    <row r="16" spans="1:12" ht="16.5" customHeight="1">
      <c r="A16" s="898" t="s">
        <v>1472</v>
      </c>
      <c r="B16" s="1124">
        <v>4</v>
      </c>
      <c r="C16" s="854">
        <v>4</v>
      </c>
      <c r="D16" s="854">
        <v>4</v>
      </c>
      <c r="E16" s="187">
        <v>4734.31</v>
      </c>
      <c r="F16" s="895">
        <v>1.1609854772532129</v>
      </c>
      <c r="G16" s="1177">
        <v>4839.58</v>
      </c>
      <c r="H16" s="895">
        <v>1.385574125673375</v>
      </c>
      <c r="I16" s="1177">
        <v>6033.3</v>
      </c>
      <c r="J16" s="895">
        <v>1.7273367466650356</v>
      </c>
      <c r="K16" s="895">
        <v>2.223555280494921</v>
      </c>
      <c r="L16" s="896">
        <v>24.665776782282762</v>
      </c>
    </row>
    <row r="17" spans="1:12" ht="16.5" customHeight="1">
      <c r="A17" s="898" t="s">
        <v>1473</v>
      </c>
      <c r="B17" s="1124">
        <v>4</v>
      </c>
      <c r="C17" s="854">
        <v>4</v>
      </c>
      <c r="D17" s="854">
        <v>4</v>
      </c>
      <c r="E17" s="187">
        <v>1183.81</v>
      </c>
      <c r="F17" s="895">
        <v>0.29030338482843876</v>
      </c>
      <c r="G17" s="1177">
        <v>1495.37</v>
      </c>
      <c r="H17" s="895">
        <v>0.42812516381756155</v>
      </c>
      <c r="I17" s="1177">
        <v>1517.27</v>
      </c>
      <c r="J17" s="895">
        <v>0.4343951445498249</v>
      </c>
      <c r="K17" s="895">
        <v>26.318412583100326</v>
      </c>
      <c r="L17" s="896">
        <v>1.4645204865685457</v>
      </c>
    </row>
    <row r="18" spans="1:12" ht="16.5" customHeight="1">
      <c r="A18" s="899" t="s">
        <v>1659</v>
      </c>
      <c r="B18" s="854">
        <v>3</v>
      </c>
      <c r="C18" s="854">
        <v>4</v>
      </c>
      <c r="D18" s="854">
        <v>4</v>
      </c>
      <c r="E18" s="187">
        <v>17898.13</v>
      </c>
      <c r="F18" s="895">
        <v>4.389123018980601</v>
      </c>
      <c r="G18" s="1177">
        <v>17886.43</v>
      </c>
      <c r="H18" s="900">
        <v>5.120893674382493</v>
      </c>
      <c r="I18" s="1177">
        <v>16034.31</v>
      </c>
      <c r="J18" s="901">
        <v>4.590630810736852</v>
      </c>
      <c r="K18" s="1147">
        <v>-0.0653699576436253</v>
      </c>
      <c r="L18" s="902">
        <v>-100</v>
      </c>
    </row>
    <row r="19" spans="1:12" ht="16.5" customHeight="1" thickBot="1">
      <c r="A19" s="903" t="s">
        <v>1474</v>
      </c>
      <c r="B19" s="1154">
        <v>2</v>
      </c>
      <c r="C19" s="904">
        <v>2</v>
      </c>
      <c r="D19" s="904">
        <v>2</v>
      </c>
      <c r="E19" s="1094">
        <v>78769.16</v>
      </c>
      <c r="F19" s="905">
        <v>19.316405308362715</v>
      </c>
      <c r="G19" s="298">
        <v>74869.16</v>
      </c>
      <c r="H19" s="905">
        <v>21.43507719820729</v>
      </c>
      <c r="I19" s="298">
        <v>66468.42</v>
      </c>
      <c r="J19" s="905">
        <v>19.029941219360083</v>
      </c>
      <c r="K19" s="905">
        <v>-4.951176323322471</v>
      </c>
      <c r="L19" s="906">
        <v>-78.58355830357921</v>
      </c>
    </row>
    <row r="20" spans="1:12" ht="15" customHeight="1" thickTop="1">
      <c r="A20" s="1466" t="s">
        <v>1218</v>
      </c>
      <c r="B20" s="1466"/>
      <c r="C20" s="1466"/>
      <c r="D20" s="17"/>
      <c r="E20" s="17"/>
      <c r="F20" s="17"/>
      <c r="G20" s="17"/>
      <c r="H20" s="17"/>
      <c r="I20" s="22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10.2812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404" t="s">
        <v>1755</v>
      </c>
      <c r="B1" s="1404"/>
      <c r="C1" s="1404"/>
      <c r="D1" s="1404"/>
      <c r="E1" s="1404"/>
      <c r="F1" s="1404"/>
      <c r="G1" s="1404"/>
      <c r="H1" s="1404"/>
      <c r="I1" s="1404"/>
      <c r="J1" s="1404"/>
      <c r="K1" s="29"/>
      <c r="L1" s="29"/>
      <c r="M1" s="29"/>
      <c r="N1" s="29"/>
    </row>
    <row r="2" spans="1:14" ht="15" customHeight="1">
      <c r="A2" s="1465" t="s">
        <v>272</v>
      </c>
      <c r="B2" s="1465"/>
      <c r="C2" s="1465"/>
      <c r="D2" s="1465"/>
      <c r="E2" s="1465"/>
      <c r="F2" s="1465"/>
      <c r="G2" s="1465"/>
      <c r="H2" s="1465"/>
      <c r="I2" s="1465"/>
      <c r="J2" s="1465"/>
      <c r="K2" s="18"/>
      <c r="L2" s="1178"/>
      <c r="M2" s="18"/>
      <c r="N2" s="18"/>
    </row>
    <row r="3" spans="1:14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thickTop="1">
      <c r="A4" s="1382" t="s">
        <v>1479</v>
      </c>
      <c r="B4" s="1451" t="s">
        <v>1187</v>
      </c>
      <c r="C4" s="1451"/>
      <c r="D4" s="1451"/>
      <c r="E4" s="1451"/>
      <c r="F4" s="1451"/>
      <c r="G4" s="1451"/>
      <c r="H4" s="1451"/>
      <c r="I4" s="1472" t="s">
        <v>34</v>
      </c>
      <c r="J4" s="1473"/>
      <c r="K4" s="18"/>
      <c r="L4" s="18"/>
      <c r="M4" s="18"/>
      <c r="N4" s="18"/>
    </row>
    <row r="5" spans="1:14" ht="15" customHeight="1">
      <c r="A5" s="1383"/>
      <c r="B5" s="1448" t="s">
        <v>1380</v>
      </c>
      <c r="C5" s="1448"/>
      <c r="D5" s="1448"/>
      <c r="E5" s="1448"/>
      <c r="F5" s="1448"/>
      <c r="G5" s="1448"/>
      <c r="H5" s="1448"/>
      <c r="I5" s="1474"/>
      <c r="J5" s="1475"/>
      <c r="K5" s="18"/>
      <c r="L5" s="31"/>
      <c r="M5" s="31"/>
      <c r="N5" s="31"/>
    </row>
    <row r="6" spans="1:14" ht="15" customHeight="1">
      <c r="A6" s="1383"/>
      <c r="B6" s="891">
        <v>2009</v>
      </c>
      <c r="C6" s="1448">
        <v>2010</v>
      </c>
      <c r="D6" s="1448"/>
      <c r="E6" s="1448"/>
      <c r="F6" s="1448">
        <v>2011</v>
      </c>
      <c r="G6" s="1448"/>
      <c r="H6" s="1448"/>
      <c r="I6" s="1474"/>
      <c r="J6" s="1475"/>
      <c r="K6" s="18"/>
      <c r="L6" s="31"/>
      <c r="M6" s="31"/>
      <c r="N6" s="31"/>
    </row>
    <row r="7" spans="1:14" ht="15" customHeight="1">
      <c r="A7" s="1383"/>
      <c r="B7" s="1139" t="s">
        <v>1480</v>
      </c>
      <c r="C7" s="573" t="s">
        <v>1481</v>
      </c>
      <c r="D7" s="590" t="s">
        <v>1482</v>
      </c>
      <c r="E7" s="590" t="s">
        <v>1480</v>
      </c>
      <c r="F7" s="573" t="s">
        <v>1481</v>
      </c>
      <c r="G7" s="590" t="s">
        <v>1482</v>
      </c>
      <c r="H7" s="590" t="s">
        <v>1480</v>
      </c>
      <c r="I7" s="1476"/>
      <c r="J7" s="1477"/>
      <c r="K7" s="591"/>
      <c r="L7" s="31"/>
      <c r="M7" s="31"/>
      <c r="N7" s="31"/>
    </row>
    <row r="8" spans="1:14" ht="15" customHeight="1">
      <c r="A8" s="1380"/>
      <c r="B8" s="573">
        <v>1</v>
      </c>
      <c r="C8" s="590">
        <v>2</v>
      </c>
      <c r="D8" s="590">
        <v>3</v>
      </c>
      <c r="E8" s="573">
        <v>4</v>
      </c>
      <c r="F8" s="590">
        <v>5</v>
      </c>
      <c r="G8" s="590">
        <v>6</v>
      </c>
      <c r="H8" s="573">
        <v>7</v>
      </c>
      <c r="I8" s="590" t="s">
        <v>1491</v>
      </c>
      <c r="J8" s="626" t="s">
        <v>1656</v>
      </c>
      <c r="K8" s="30"/>
      <c r="L8" s="591"/>
      <c r="M8" s="592"/>
      <c r="N8" s="591"/>
    </row>
    <row r="9" spans="1:14" ht="15" customHeight="1">
      <c r="A9" s="617" t="s">
        <v>1492</v>
      </c>
      <c r="B9" s="1138">
        <v>627.39</v>
      </c>
      <c r="C9" s="574">
        <v>530.09</v>
      </c>
      <c r="D9" s="1137">
        <v>506.62</v>
      </c>
      <c r="E9" s="593">
        <v>506.62</v>
      </c>
      <c r="F9" s="574">
        <v>373.55</v>
      </c>
      <c r="G9" s="1137">
        <v>346.06</v>
      </c>
      <c r="H9" s="593">
        <v>367.93</v>
      </c>
      <c r="I9" s="593">
        <v>-19.24958956948629</v>
      </c>
      <c r="J9" s="627">
        <v>-27.375547747818885</v>
      </c>
      <c r="K9" s="31"/>
      <c r="L9" s="516"/>
      <c r="M9" s="516"/>
      <c r="N9" s="516"/>
    </row>
    <row r="10" spans="1:14" ht="15" customHeight="1">
      <c r="A10" s="617" t="s">
        <v>1493</v>
      </c>
      <c r="B10" s="1188">
        <v>1032.17</v>
      </c>
      <c r="C10" s="575">
        <v>599.64</v>
      </c>
      <c r="D10" s="575">
        <v>583.24</v>
      </c>
      <c r="E10" s="578">
        <v>590.11</v>
      </c>
      <c r="F10" s="575">
        <v>380.03</v>
      </c>
      <c r="G10" s="575">
        <v>365.21</v>
      </c>
      <c r="H10" s="578">
        <v>369.25</v>
      </c>
      <c r="I10" s="593">
        <v>-42.82821628220157</v>
      </c>
      <c r="J10" s="627">
        <v>-37.42692040467032</v>
      </c>
      <c r="K10" s="31"/>
      <c r="L10" s="516"/>
      <c r="M10" s="516"/>
      <c r="N10" s="516"/>
    </row>
    <row r="11" spans="1:14" ht="15" customHeight="1">
      <c r="A11" s="617" t="s">
        <v>1657</v>
      </c>
      <c r="B11" s="1188">
        <v>682.68</v>
      </c>
      <c r="C11" s="593">
        <v>599.17</v>
      </c>
      <c r="D11" s="593">
        <v>583.24</v>
      </c>
      <c r="E11" s="593">
        <v>590.11</v>
      </c>
      <c r="F11" s="593">
        <v>480.68</v>
      </c>
      <c r="G11" s="593">
        <v>471.84</v>
      </c>
      <c r="H11" s="593">
        <v>476.65</v>
      </c>
      <c r="I11" s="593">
        <v>-13.559793754028235</v>
      </c>
      <c r="J11" s="627">
        <v>-19.22692379386895</v>
      </c>
      <c r="K11" s="31"/>
      <c r="L11" s="516"/>
      <c r="M11" s="516"/>
      <c r="N11" s="516"/>
    </row>
    <row r="12" spans="1:14" ht="15" customHeight="1">
      <c r="A12" s="617" t="s">
        <v>1658</v>
      </c>
      <c r="B12" s="1188">
        <v>916.5</v>
      </c>
      <c r="C12" s="593">
        <v>564.19</v>
      </c>
      <c r="D12" s="593">
        <v>529.71</v>
      </c>
      <c r="E12" s="593">
        <v>529.71</v>
      </c>
      <c r="F12" s="593">
        <v>344.44</v>
      </c>
      <c r="G12" s="593">
        <v>334.38</v>
      </c>
      <c r="H12" s="593">
        <v>335.52</v>
      </c>
      <c r="I12" s="593">
        <v>-42.20294599018003</v>
      </c>
      <c r="J12" s="627">
        <v>-36.659681712635226</v>
      </c>
      <c r="K12" s="31"/>
      <c r="L12" s="516"/>
      <c r="M12" s="516"/>
      <c r="N12" s="516"/>
    </row>
    <row r="13" spans="1:14" ht="15" customHeight="1">
      <c r="A13" s="617" t="s">
        <v>1471</v>
      </c>
      <c r="B13" s="1188">
        <v>428.85</v>
      </c>
      <c r="C13" s="593">
        <v>438.82</v>
      </c>
      <c r="D13" s="593">
        <v>438.82</v>
      </c>
      <c r="E13" s="593">
        <v>438.82</v>
      </c>
      <c r="F13" s="593">
        <v>522.83</v>
      </c>
      <c r="G13" s="593">
        <v>509.94</v>
      </c>
      <c r="H13" s="593">
        <v>517.72</v>
      </c>
      <c r="I13" s="593">
        <v>2.3248221989040445</v>
      </c>
      <c r="J13" s="627">
        <v>17.98003737295474</v>
      </c>
      <c r="K13" s="31"/>
      <c r="L13" s="516"/>
      <c r="M13" s="516"/>
      <c r="N13" s="516"/>
    </row>
    <row r="14" spans="1:14" ht="15" customHeight="1">
      <c r="A14" s="617" t="s">
        <v>1472</v>
      </c>
      <c r="B14" s="1188">
        <v>365.07</v>
      </c>
      <c r="C14" s="593">
        <v>366.49</v>
      </c>
      <c r="D14" s="593">
        <v>366.49</v>
      </c>
      <c r="E14" s="593">
        <v>366.49</v>
      </c>
      <c r="F14" s="593">
        <v>475.36</v>
      </c>
      <c r="G14" s="593">
        <v>416.6</v>
      </c>
      <c r="H14" s="593">
        <v>456.88</v>
      </c>
      <c r="I14" s="593">
        <v>0.3889664995754316</v>
      </c>
      <c r="J14" s="627">
        <v>24.6637016016808</v>
      </c>
      <c r="K14" s="31"/>
      <c r="L14" s="516"/>
      <c r="M14" s="516"/>
      <c r="N14" s="516"/>
    </row>
    <row r="15" spans="1:14" ht="15" customHeight="1">
      <c r="A15" s="617" t="s">
        <v>1473</v>
      </c>
      <c r="B15" s="1188">
        <v>206.45</v>
      </c>
      <c r="C15" s="593">
        <v>265.75</v>
      </c>
      <c r="D15" s="593">
        <v>260.78</v>
      </c>
      <c r="E15" s="593">
        <v>260.78</v>
      </c>
      <c r="F15" s="593">
        <v>264.6</v>
      </c>
      <c r="G15" s="593">
        <v>259.8</v>
      </c>
      <c r="H15" s="593">
        <v>264.6</v>
      </c>
      <c r="I15" s="593">
        <v>26.31629934608864</v>
      </c>
      <c r="J15" s="627">
        <v>1.4648362604494451</v>
      </c>
      <c r="K15" s="31"/>
      <c r="L15" s="516"/>
      <c r="M15" s="516"/>
      <c r="N15" s="516"/>
    </row>
    <row r="16" spans="1:14" ht="15" customHeight="1">
      <c r="A16" s="617" t="s">
        <v>1659</v>
      </c>
      <c r="B16" s="1188">
        <v>916.24</v>
      </c>
      <c r="C16" s="593">
        <v>812.64</v>
      </c>
      <c r="D16" s="593">
        <v>782.31</v>
      </c>
      <c r="E16" s="593">
        <v>789.5</v>
      </c>
      <c r="F16" s="593">
        <v>710.06</v>
      </c>
      <c r="G16" s="593">
        <v>682.65</v>
      </c>
      <c r="H16" s="593">
        <v>707.67</v>
      </c>
      <c r="I16" s="593">
        <v>-13.832620274163972</v>
      </c>
      <c r="J16" s="627">
        <v>-10.364787840405313</v>
      </c>
      <c r="K16" s="31"/>
      <c r="L16" s="516"/>
      <c r="M16" s="516"/>
      <c r="N16" s="516"/>
    </row>
    <row r="17" spans="1:14" ht="15" customHeight="1">
      <c r="A17" s="617" t="s">
        <v>1474</v>
      </c>
      <c r="B17" s="1188">
        <v>616.83</v>
      </c>
      <c r="C17" s="593">
        <v>598.03</v>
      </c>
      <c r="D17" s="593">
        <v>575.72</v>
      </c>
      <c r="E17" s="593">
        <v>586.29</v>
      </c>
      <c r="F17" s="593">
        <v>528.73</v>
      </c>
      <c r="G17" s="593">
        <v>514.63</v>
      </c>
      <c r="H17" s="593">
        <v>520.5</v>
      </c>
      <c r="I17" s="593">
        <v>-4.951121054423439</v>
      </c>
      <c r="J17" s="627">
        <v>-11.221409200225139</v>
      </c>
      <c r="K17" s="31"/>
      <c r="L17" s="516"/>
      <c r="M17" s="516"/>
      <c r="N17" s="516"/>
    </row>
    <row r="18" spans="1:14" ht="15" customHeight="1">
      <c r="A18" s="628" t="s">
        <v>1660</v>
      </c>
      <c r="B18" s="596">
        <v>659.81</v>
      </c>
      <c r="C18" s="594">
        <v>548.11</v>
      </c>
      <c r="D18" s="594">
        <v>530.81</v>
      </c>
      <c r="E18" s="594">
        <v>530.96</v>
      </c>
      <c r="F18" s="594">
        <v>407.72</v>
      </c>
      <c r="G18" s="594">
        <v>390.97</v>
      </c>
      <c r="H18" s="594">
        <v>402.75</v>
      </c>
      <c r="I18" s="594">
        <v>-19.528349070186863</v>
      </c>
      <c r="J18" s="629">
        <v>-24.14682838631913</v>
      </c>
      <c r="K18" s="31"/>
      <c r="L18" s="595"/>
      <c r="M18" s="595"/>
      <c r="N18" s="595"/>
    </row>
    <row r="19" spans="1:14" ht="15" customHeight="1">
      <c r="A19" s="628" t="s">
        <v>754</v>
      </c>
      <c r="B19" s="596">
        <v>173.11</v>
      </c>
      <c r="C19" s="594">
        <v>135.6</v>
      </c>
      <c r="D19" s="594">
        <v>129.6</v>
      </c>
      <c r="E19" s="594">
        <v>129.6</v>
      </c>
      <c r="F19" s="594">
        <v>100.48</v>
      </c>
      <c r="G19" s="594">
        <v>95.79</v>
      </c>
      <c r="H19" s="594">
        <v>99.39</v>
      </c>
      <c r="I19" s="594">
        <v>-25.134307665646134</v>
      </c>
      <c r="J19" s="629">
        <v>-23.31018518518519</v>
      </c>
      <c r="K19" s="31"/>
      <c r="L19" s="595"/>
      <c r="M19" s="595"/>
      <c r="N19" s="595"/>
    </row>
    <row r="20" spans="1:14" ht="15" customHeight="1">
      <c r="A20" s="628" t="s">
        <v>220</v>
      </c>
      <c r="B20" s="1031">
        <v>64.73</v>
      </c>
      <c r="C20" s="594">
        <v>52.2</v>
      </c>
      <c r="D20" s="594">
        <v>50.38</v>
      </c>
      <c r="E20" s="594">
        <v>50.39</v>
      </c>
      <c r="F20" s="594">
        <v>34.86</v>
      </c>
      <c r="G20" s="594">
        <v>33.51</v>
      </c>
      <c r="H20" s="594">
        <v>34.39</v>
      </c>
      <c r="I20" s="594">
        <v>-22.153560945465784</v>
      </c>
      <c r="J20" s="629">
        <v>-31.752331811867435</v>
      </c>
      <c r="K20" s="597"/>
      <c r="L20" s="598"/>
      <c r="M20" s="598"/>
      <c r="N20" s="598"/>
    </row>
    <row r="21" spans="1:14" ht="15" customHeight="1" thickBot="1">
      <c r="A21" s="630"/>
      <c r="B21" s="631"/>
      <c r="C21" s="631"/>
      <c r="D21" s="631"/>
      <c r="E21" s="631"/>
      <c r="F21" s="631"/>
      <c r="G21" s="631"/>
      <c r="H21" s="631"/>
      <c r="I21" s="632"/>
      <c r="J21" s="633"/>
      <c r="K21" s="634"/>
      <c r="L21" s="598"/>
      <c r="M21" s="598"/>
      <c r="N21" s="598"/>
    </row>
    <row r="22" spans="1:14" ht="15" customHeight="1" thickTop="1">
      <c r="A22" s="18"/>
      <c r="B22" s="1137"/>
      <c r="C22" s="1137"/>
      <c r="D22" s="1137"/>
      <c r="E22" s="1137"/>
      <c r="F22" s="1137"/>
      <c r="G22" s="1137"/>
      <c r="H22" s="1137"/>
      <c r="I22" s="516"/>
      <c r="J22" s="597"/>
      <c r="K22" s="597"/>
      <c r="L22" s="598"/>
      <c r="M22" s="598"/>
      <c r="N22" s="598"/>
    </row>
    <row r="23" spans="1:14" ht="15" customHeight="1" thickBot="1">
      <c r="A23" s="1478" t="s">
        <v>273</v>
      </c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</row>
    <row r="24" spans="1:14" ht="15" customHeight="1" thickTop="1">
      <c r="A24" s="1481" t="s">
        <v>1640</v>
      </c>
      <c r="B24" s="1451" t="s">
        <v>1380</v>
      </c>
      <c r="C24" s="1451"/>
      <c r="D24" s="1451"/>
      <c r="E24" s="1451"/>
      <c r="F24" s="1451"/>
      <c r="G24" s="1451"/>
      <c r="H24" s="1451"/>
      <c r="I24" s="1451"/>
      <c r="J24" s="1451"/>
      <c r="K24" s="1451" t="s">
        <v>34</v>
      </c>
      <c r="L24" s="1451"/>
      <c r="M24" s="1451"/>
      <c r="N24" s="1452"/>
    </row>
    <row r="25" spans="1:14" ht="15" customHeight="1">
      <c r="A25" s="1482"/>
      <c r="B25" s="1448">
        <v>2009</v>
      </c>
      <c r="C25" s="1448"/>
      <c r="D25" s="1448"/>
      <c r="E25" s="1448">
        <v>2010</v>
      </c>
      <c r="F25" s="1448"/>
      <c r="G25" s="1448"/>
      <c r="H25" s="1448">
        <v>2011</v>
      </c>
      <c r="I25" s="1448"/>
      <c r="J25" s="1448"/>
      <c r="K25" s="1479" t="s">
        <v>1661</v>
      </c>
      <c r="L25" s="1479"/>
      <c r="M25" s="1479" t="s">
        <v>1662</v>
      </c>
      <c r="N25" s="1480"/>
    </row>
    <row r="26" spans="1:14" ht="30.75" customHeight="1">
      <c r="A26" s="1482"/>
      <c r="B26" s="590" t="s">
        <v>1494</v>
      </c>
      <c r="C26" s="590" t="s">
        <v>1214</v>
      </c>
      <c r="D26" s="590" t="s">
        <v>1495</v>
      </c>
      <c r="E26" s="590" t="s">
        <v>1494</v>
      </c>
      <c r="F26" s="590" t="s">
        <v>1713</v>
      </c>
      <c r="G26" s="590" t="s">
        <v>1495</v>
      </c>
      <c r="H26" s="590" t="s">
        <v>1494</v>
      </c>
      <c r="I26" s="590" t="s">
        <v>1714</v>
      </c>
      <c r="J26" s="590" t="s">
        <v>1495</v>
      </c>
      <c r="K26" s="1479"/>
      <c r="L26" s="1479"/>
      <c r="M26" s="1479"/>
      <c r="N26" s="1480"/>
    </row>
    <row r="27" spans="1:14" ht="15" customHeight="1">
      <c r="A27" s="1483"/>
      <c r="B27" s="590">
        <v>1</v>
      </c>
      <c r="C27" s="590">
        <v>2</v>
      </c>
      <c r="D27" s="590">
        <v>3</v>
      </c>
      <c r="E27" s="590">
        <v>4</v>
      </c>
      <c r="F27" s="590">
        <v>5</v>
      </c>
      <c r="G27" s="590">
        <v>6</v>
      </c>
      <c r="H27" s="590">
        <v>7</v>
      </c>
      <c r="I27" s="590">
        <v>8</v>
      </c>
      <c r="J27" s="590">
        <v>9</v>
      </c>
      <c r="K27" s="590" t="s">
        <v>1491</v>
      </c>
      <c r="L27" s="599" t="s">
        <v>903</v>
      </c>
      <c r="M27" s="590" t="s">
        <v>1663</v>
      </c>
      <c r="N27" s="626" t="s">
        <v>1383</v>
      </c>
    </row>
    <row r="28" spans="1:14" ht="15" customHeight="1">
      <c r="A28" s="635" t="s">
        <v>1468</v>
      </c>
      <c r="B28" s="600">
        <v>2910.19</v>
      </c>
      <c r="C28" s="600">
        <v>1403.95</v>
      </c>
      <c r="D28" s="600">
        <v>100</v>
      </c>
      <c r="E28" s="600">
        <v>2042.17</v>
      </c>
      <c r="F28" s="600">
        <v>977.28</v>
      </c>
      <c r="G28" s="594">
        <v>100</v>
      </c>
      <c r="H28" s="600">
        <v>1882.92</v>
      </c>
      <c r="I28" s="600">
        <v>472.09</v>
      </c>
      <c r="J28" s="594">
        <v>100</v>
      </c>
      <c r="K28" s="601">
        <v>-29.826918517347693</v>
      </c>
      <c r="L28" s="602">
        <v>-7.798077535170918</v>
      </c>
      <c r="M28" s="602">
        <v>-30.39068342889702</v>
      </c>
      <c r="N28" s="636">
        <v>-51.69347576948265</v>
      </c>
    </row>
    <row r="29" spans="1:14" ht="15" customHeight="1">
      <c r="A29" s="637" t="s">
        <v>1492</v>
      </c>
      <c r="B29" s="603">
        <v>843.05</v>
      </c>
      <c r="C29" s="603">
        <v>535.48</v>
      </c>
      <c r="D29" s="593">
        <v>38.140959435877356</v>
      </c>
      <c r="E29" s="603">
        <v>1123.73</v>
      </c>
      <c r="F29" s="603">
        <v>635.57</v>
      </c>
      <c r="G29" s="593">
        <v>65.03458578912901</v>
      </c>
      <c r="H29" s="603">
        <v>503.86</v>
      </c>
      <c r="I29" s="603">
        <v>216.95</v>
      </c>
      <c r="J29" s="593">
        <v>45.95522040288928</v>
      </c>
      <c r="K29" s="604">
        <v>33.29339896803273</v>
      </c>
      <c r="L29" s="605">
        <v>-55.16182712929262</v>
      </c>
      <c r="M29" s="605">
        <v>18.691641144393827</v>
      </c>
      <c r="N29" s="638">
        <v>-65.86528627845871</v>
      </c>
    </row>
    <row r="30" spans="1:14" ht="15" customHeight="1">
      <c r="A30" s="637" t="s">
        <v>1493</v>
      </c>
      <c r="B30" s="603">
        <v>410.44</v>
      </c>
      <c r="C30" s="603">
        <v>291.66</v>
      </c>
      <c r="D30" s="593">
        <v>20.77424409701201</v>
      </c>
      <c r="E30" s="603">
        <v>402.97</v>
      </c>
      <c r="F30" s="603">
        <v>171.11</v>
      </c>
      <c r="G30" s="593">
        <v>17.508799934512115</v>
      </c>
      <c r="H30" s="603">
        <v>400.56</v>
      </c>
      <c r="I30" s="603">
        <v>65.65</v>
      </c>
      <c r="J30" s="593">
        <v>13.906246690249743</v>
      </c>
      <c r="K30" s="604">
        <v>-1.819998050872229</v>
      </c>
      <c r="L30" s="605">
        <v>-0.5980594088890001</v>
      </c>
      <c r="M30" s="605">
        <v>-41.33237331138998</v>
      </c>
      <c r="N30" s="638">
        <v>-61.63286774589445</v>
      </c>
    </row>
    <row r="31" spans="1:14" ht="15" customHeight="1">
      <c r="A31" s="637" t="s">
        <v>1657</v>
      </c>
      <c r="B31" s="603">
        <v>14.24</v>
      </c>
      <c r="C31" s="603">
        <v>9.12</v>
      </c>
      <c r="D31" s="593">
        <v>0.6495957833256171</v>
      </c>
      <c r="E31" s="603">
        <v>14.33</v>
      </c>
      <c r="F31" s="603">
        <v>4.61</v>
      </c>
      <c r="G31" s="593">
        <v>0.4717174197773412</v>
      </c>
      <c r="H31" s="603">
        <v>113.28</v>
      </c>
      <c r="I31" s="603">
        <v>26.03</v>
      </c>
      <c r="J31" s="593">
        <v>5.513779152280287</v>
      </c>
      <c r="K31" s="604">
        <v>0.6320224719101191</v>
      </c>
      <c r="L31" s="605">
        <v>690.5094207955337</v>
      </c>
      <c r="M31" s="605">
        <v>-49.451754385964904</v>
      </c>
      <c r="N31" s="638">
        <v>464.6420824295011</v>
      </c>
    </row>
    <row r="32" spans="1:14" ht="15" customHeight="1">
      <c r="A32" s="637" t="s">
        <v>1658</v>
      </c>
      <c r="B32" s="603">
        <v>436.02</v>
      </c>
      <c r="C32" s="603">
        <v>334.15</v>
      </c>
      <c r="D32" s="593">
        <v>23.80070515331743</v>
      </c>
      <c r="E32" s="603">
        <v>288.33</v>
      </c>
      <c r="F32" s="603">
        <v>93.64</v>
      </c>
      <c r="G32" s="593">
        <v>9.5816961362148</v>
      </c>
      <c r="H32" s="603">
        <v>494.79</v>
      </c>
      <c r="I32" s="603">
        <v>88.96</v>
      </c>
      <c r="J32" s="593">
        <v>18.84386451735898</v>
      </c>
      <c r="K32" s="604">
        <v>-33.8722994358057</v>
      </c>
      <c r="L32" s="605">
        <v>71.6054520861513</v>
      </c>
      <c r="M32" s="605">
        <v>-71.97665718988478</v>
      </c>
      <c r="N32" s="638">
        <v>-4.997864160615123</v>
      </c>
    </row>
    <row r="33" spans="1:14" ht="15" customHeight="1">
      <c r="A33" s="637" t="s">
        <v>1471</v>
      </c>
      <c r="B33" s="578">
        <v>0.43</v>
      </c>
      <c r="C33" s="603">
        <v>1.83</v>
      </c>
      <c r="D33" s="593">
        <v>0.13034652231204819</v>
      </c>
      <c r="E33" s="578">
        <v>0.42</v>
      </c>
      <c r="F33" s="603">
        <v>0.05</v>
      </c>
      <c r="G33" s="593">
        <v>0.005116240995415848</v>
      </c>
      <c r="H33" s="578">
        <v>8.87</v>
      </c>
      <c r="I33" s="603">
        <v>6.77</v>
      </c>
      <c r="J33" s="593">
        <v>1.4340485924294097</v>
      </c>
      <c r="K33" s="604">
        <v>-2.3255813953488342</v>
      </c>
      <c r="L33" s="913">
        <v>2011.904761904762</v>
      </c>
      <c r="M33" s="605">
        <v>-97.26775956284153</v>
      </c>
      <c r="N33" s="1148">
        <v>13440</v>
      </c>
    </row>
    <row r="34" spans="1:14" ht="15" customHeight="1">
      <c r="A34" s="637" t="s">
        <v>1472</v>
      </c>
      <c r="B34" s="603">
        <v>0.23</v>
      </c>
      <c r="C34" s="603">
        <v>0.04</v>
      </c>
      <c r="D34" s="593">
        <v>0.002849104312831654</v>
      </c>
      <c r="E34" s="603">
        <v>0</v>
      </c>
      <c r="F34" s="603">
        <v>0</v>
      </c>
      <c r="G34" s="593">
        <v>0</v>
      </c>
      <c r="H34" s="603">
        <v>31.8</v>
      </c>
      <c r="I34" s="603">
        <v>7.34</v>
      </c>
      <c r="J34" s="593">
        <v>1.5547882818954015</v>
      </c>
      <c r="K34" s="604">
        <v>-100</v>
      </c>
      <c r="L34" s="913" t="s">
        <v>1756</v>
      </c>
      <c r="M34" s="605">
        <v>-100</v>
      </c>
      <c r="N34" s="1148" t="s">
        <v>1756</v>
      </c>
    </row>
    <row r="35" spans="1:14" ht="15" customHeight="1">
      <c r="A35" s="637" t="s">
        <v>1473</v>
      </c>
      <c r="B35" s="603">
        <v>0.34</v>
      </c>
      <c r="C35" s="603">
        <v>0.23</v>
      </c>
      <c r="D35" s="593">
        <v>0.016382349798782014</v>
      </c>
      <c r="E35" s="603">
        <v>1.12</v>
      </c>
      <c r="F35" s="603">
        <v>3.26</v>
      </c>
      <c r="G35" s="593">
        <v>0.33357891290111324</v>
      </c>
      <c r="H35" s="603">
        <v>0.52</v>
      </c>
      <c r="I35" s="603">
        <v>1.48</v>
      </c>
      <c r="J35" s="593">
        <v>0.3134995445783643</v>
      </c>
      <c r="K35" s="604">
        <v>229.41176470588238</v>
      </c>
      <c r="L35" s="605">
        <v>-53.57142857142858</v>
      </c>
      <c r="M35" s="605">
        <v>1317.391304347826</v>
      </c>
      <c r="N35" s="638">
        <v>-54.601226993865026</v>
      </c>
    </row>
    <row r="36" spans="1:14" ht="15" customHeight="1">
      <c r="A36" s="637" t="s">
        <v>390</v>
      </c>
      <c r="B36" s="603">
        <v>473.09</v>
      </c>
      <c r="C36" s="603">
        <v>75.59</v>
      </c>
      <c r="D36" s="593">
        <v>5.384094875173619</v>
      </c>
      <c r="E36" s="603">
        <v>22.02</v>
      </c>
      <c r="F36" s="603">
        <v>14.47</v>
      </c>
      <c r="G36" s="593">
        <v>1.4806401440733465</v>
      </c>
      <c r="H36" s="603">
        <v>113.04</v>
      </c>
      <c r="I36" s="603">
        <v>21.95</v>
      </c>
      <c r="J36" s="593">
        <v>4.649537164523714</v>
      </c>
      <c r="K36" s="604">
        <v>-95.34549451478577</v>
      </c>
      <c r="L36" s="605">
        <v>413.35149863760216</v>
      </c>
      <c r="M36" s="605">
        <v>-80.85725625082682</v>
      </c>
      <c r="N36" s="638">
        <v>51.693158258465786</v>
      </c>
    </row>
    <row r="37" spans="1:14" ht="15" customHeight="1">
      <c r="A37" s="637" t="s">
        <v>1474</v>
      </c>
      <c r="B37" s="603">
        <v>25.9</v>
      </c>
      <c r="C37" s="603">
        <v>14.81</v>
      </c>
      <c r="D37" s="593">
        <v>1.05488087182592</v>
      </c>
      <c r="E37" s="603">
        <v>59.62</v>
      </c>
      <c r="F37" s="603">
        <v>29.66</v>
      </c>
      <c r="G37" s="593">
        <v>3.034954158480681</v>
      </c>
      <c r="H37" s="603">
        <v>19.51</v>
      </c>
      <c r="I37" s="603">
        <v>7.96</v>
      </c>
      <c r="J37" s="593">
        <v>1.6861191721917432</v>
      </c>
      <c r="K37" s="604">
        <v>130.19305019305017</v>
      </c>
      <c r="L37" s="605">
        <v>-67.27608185172761</v>
      </c>
      <c r="M37" s="605">
        <v>100.27008777852802</v>
      </c>
      <c r="N37" s="638">
        <v>-73.16250842886042</v>
      </c>
    </row>
    <row r="38" spans="1:14" ht="15" customHeight="1">
      <c r="A38" s="637" t="s">
        <v>391</v>
      </c>
      <c r="B38" s="603">
        <v>520.4</v>
      </c>
      <c r="C38" s="603">
        <v>15.36</v>
      </c>
      <c r="D38" s="593">
        <v>1.0940560561273551</v>
      </c>
      <c r="E38" s="603">
        <v>10.1</v>
      </c>
      <c r="F38" s="603">
        <v>0.26</v>
      </c>
      <c r="G38" s="593">
        <v>0.02660445317616241</v>
      </c>
      <c r="H38" s="603">
        <v>0</v>
      </c>
      <c r="I38" s="603">
        <v>0</v>
      </c>
      <c r="J38" s="593">
        <v>0</v>
      </c>
      <c r="K38" s="604">
        <v>-98.05918524212144</v>
      </c>
      <c r="L38" s="605">
        <v>-100</v>
      </c>
      <c r="M38" s="605">
        <v>-98.30729166666667</v>
      </c>
      <c r="N38" s="638">
        <v>-100</v>
      </c>
    </row>
    <row r="39" spans="1:14" ht="15" customHeight="1">
      <c r="A39" s="637" t="s">
        <v>392</v>
      </c>
      <c r="B39" s="603">
        <v>5</v>
      </c>
      <c r="C39" s="603">
        <v>4.37</v>
      </c>
      <c r="D39" s="593">
        <v>0.31126464617685823</v>
      </c>
      <c r="E39" s="603">
        <v>1.5</v>
      </c>
      <c r="F39" s="603">
        <v>1.47</v>
      </c>
      <c r="G39" s="593">
        <v>0.15041748526522594</v>
      </c>
      <c r="H39" s="603">
        <v>0</v>
      </c>
      <c r="I39" s="603">
        <v>0</v>
      </c>
      <c r="J39" s="593">
        <v>0</v>
      </c>
      <c r="K39" s="604">
        <v>-70</v>
      </c>
      <c r="L39" s="605">
        <v>-100</v>
      </c>
      <c r="M39" s="605">
        <v>-66.36155606407323</v>
      </c>
      <c r="N39" s="638">
        <v>-100</v>
      </c>
    </row>
    <row r="40" spans="1:14" ht="15" customHeight="1">
      <c r="A40" s="637" t="s">
        <v>393</v>
      </c>
      <c r="B40" s="603">
        <v>181.05</v>
      </c>
      <c r="C40" s="603">
        <v>121.31</v>
      </c>
      <c r="D40" s="593">
        <v>8.6406211047402</v>
      </c>
      <c r="E40" s="603">
        <v>118.03</v>
      </c>
      <c r="F40" s="603">
        <v>23.18</v>
      </c>
      <c r="G40" s="593">
        <v>2.371889325474787</v>
      </c>
      <c r="H40" s="603">
        <v>196.69</v>
      </c>
      <c r="I40" s="603">
        <v>29</v>
      </c>
      <c r="J40" s="593">
        <v>6.142896481603085</v>
      </c>
      <c r="K40" s="604">
        <v>-34.808064070698705</v>
      </c>
      <c r="L40" s="605">
        <v>66.64407354062527</v>
      </c>
      <c r="M40" s="605">
        <v>-80.89192976671339</v>
      </c>
      <c r="N40" s="638">
        <v>25.107851596203616</v>
      </c>
    </row>
    <row r="41" spans="1:14" ht="12.75">
      <c r="A41" s="1180" t="s">
        <v>465</v>
      </c>
      <c r="B41" s="603">
        <v>0</v>
      </c>
      <c r="C41" s="603">
        <v>0</v>
      </c>
      <c r="D41" s="593">
        <v>0</v>
      </c>
      <c r="E41" s="603">
        <v>0</v>
      </c>
      <c r="F41" s="603">
        <v>0</v>
      </c>
      <c r="G41" s="593">
        <v>0</v>
      </c>
      <c r="H41" s="603">
        <v>0</v>
      </c>
      <c r="I41" s="603">
        <v>0</v>
      </c>
      <c r="J41" s="593">
        <v>0</v>
      </c>
      <c r="K41" s="1179" t="s">
        <v>1756</v>
      </c>
      <c r="L41" s="913" t="s">
        <v>1756</v>
      </c>
      <c r="M41" s="913" t="s">
        <v>1756</v>
      </c>
      <c r="N41" s="1148" t="s">
        <v>1756</v>
      </c>
    </row>
    <row r="42" spans="1:14" ht="13.5" thickBot="1">
      <c r="A42" s="1181" t="s">
        <v>466</v>
      </c>
      <c r="B42" s="639">
        <v>0</v>
      </c>
      <c r="C42" s="639">
        <v>0</v>
      </c>
      <c r="D42" s="639">
        <v>0</v>
      </c>
      <c r="E42" s="639">
        <v>50</v>
      </c>
      <c r="F42" s="639">
        <v>5.2</v>
      </c>
      <c r="G42" s="639">
        <v>0.5320890635232483</v>
      </c>
      <c r="H42" s="639">
        <v>300</v>
      </c>
      <c r="I42" s="639">
        <v>30.9</v>
      </c>
      <c r="J42" s="640">
        <v>6.54536211315639</v>
      </c>
      <c r="K42" s="1182" t="s">
        <v>1756</v>
      </c>
      <c r="L42" s="1183">
        <v>500</v>
      </c>
      <c r="M42" s="1183" t="s">
        <v>1756</v>
      </c>
      <c r="N42" s="1184">
        <v>494.23076923076917</v>
      </c>
    </row>
    <row r="43" spans="1:14" ht="13.5" thickTop="1">
      <c r="A43" s="15" t="s">
        <v>1218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0"/>
      <c r="M43" s="20"/>
      <c r="N43" s="31"/>
    </row>
    <row r="44" spans="1:14" ht="12.75">
      <c r="A44" s="31" t="s">
        <v>1664</v>
      </c>
      <c r="B44" s="19"/>
      <c r="C44" s="19"/>
      <c r="D44" s="19"/>
      <c r="E44" s="19"/>
      <c r="F44" s="19"/>
      <c r="G44" s="19"/>
      <c r="H44" s="31"/>
      <c r="I44" s="31"/>
      <c r="J44" s="31"/>
      <c r="K44" s="31"/>
      <c r="L44" s="20"/>
      <c r="M44" s="20"/>
      <c r="N44" s="31"/>
    </row>
    <row r="45" spans="1:14" ht="12.75">
      <c r="A45" s="31" t="s">
        <v>1722</v>
      </c>
      <c r="B45" s="589"/>
      <c r="C45" s="589"/>
      <c r="D45" s="19"/>
      <c r="E45" s="19"/>
      <c r="F45" s="20"/>
      <c r="G45" s="20"/>
      <c r="H45" s="31"/>
      <c r="M45" s="31"/>
      <c r="N45" s="31"/>
    </row>
    <row r="46" spans="1:14" ht="12.75">
      <c r="A46" s="31" t="s">
        <v>134</v>
      </c>
      <c r="B46" s="589"/>
      <c r="C46" s="32"/>
      <c r="D46" s="19"/>
      <c r="E46" s="19"/>
      <c r="F46" s="20"/>
      <c r="G46" s="20"/>
      <c r="H46" s="31"/>
      <c r="M46" s="31"/>
      <c r="N46" s="31"/>
    </row>
  </sheetData>
  <mergeCells count="17"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486" t="s">
        <v>1744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</row>
    <row r="2" spans="1:12" ht="15.75">
      <c r="A2" s="1487" t="s">
        <v>1540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</row>
    <row r="3" spans="1:12" ht="12.75">
      <c r="A3" s="1486" t="s">
        <v>1033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</row>
    <row r="4" spans="1:12" ht="13.5" thickBot="1">
      <c r="A4" s="1488" t="s">
        <v>1225</v>
      </c>
      <c r="B4" s="1488"/>
      <c r="C4" s="1488"/>
      <c r="D4" s="1488"/>
      <c r="E4" s="1488"/>
      <c r="F4" s="1488"/>
      <c r="G4" s="1488"/>
      <c r="H4" s="1488"/>
      <c r="I4" s="1488"/>
      <c r="J4" s="1488"/>
      <c r="K4" s="1488"/>
      <c r="L4" s="1488"/>
    </row>
    <row r="5" spans="1:12" ht="13.5" thickTop="1">
      <c r="A5" s="1046" t="s">
        <v>1541</v>
      </c>
      <c r="B5" s="1051"/>
      <c r="C5" s="1024" t="s">
        <v>638</v>
      </c>
      <c r="D5" s="1492" t="s">
        <v>8</v>
      </c>
      <c r="E5" s="1493"/>
      <c r="F5" s="1492" t="s">
        <v>1665</v>
      </c>
      <c r="G5" s="1494"/>
      <c r="H5" s="1493"/>
      <c r="I5" s="1492" t="s">
        <v>34</v>
      </c>
      <c r="J5" s="1494"/>
      <c r="K5" s="1494"/>
      <c r="L5" s="1495"/>
    </row>
    <row r="6" spans="1:12" ht="11.25" customHeight="1">
      <c r="A6" s="1047"/>
      <c r="B6" s="1050" t="s">
        <v>1542</v>
      </c>
      <c r="C6" s="1484" t="s">
        <v>1352</v>
      </c>
      <c r="D6" s="1484" t="s">
        <v>836</v>
      </c>
      <c r="E6" s="1484" t="s">
        <v>1352</v>
      </c>
      <c r="F6" s="1484" t="s">
        <v>1120</v>
      </c>
      <c r="G6" s="1484" t="s">
        <v>836</v>
      </c>
      <c r="H6" s="1484" t="s">
        <v>1352</v>
      </c>
      <c r="I6" s="1293" t="s">
        <v>1543</v>
      </c>
      <c r="J6" s="1293" t="s">
        <v>1543</v>
      </c>
      <c r="K6" s="1293" t="s">
        <v>1543</v>
      </c>
      <c r="L6" s="1295" t="s">
        <v>1543</v>
      </c>
    </row>
    <row r="7" spans="1:12" ht="12.75">
      <c r="A7" s="1048"/>
      <c r="B7" s="1049"/>
      <c r="C7" s="1485"/>
      <c r="D7" s="1485"/>
      <c r="E7" s="1485"/>
      <c r="F7" s="1485"/>
      <c r="G7" s="1485"/>
      <c r="H7" s="1485"/>
      <c r="I7" s="1294" t="s">
        <v>1381</v>
      </c>
      <c r="J7" s="1294" t="s">
        <v>1382</v>
      </c>
      <c r="K7" s="1294" t="s">
        <v>1383</v>
      </c>
      <c r="L7" s="1296" t="s">
        <v>1384</v>
      </c>
    </row>
    <row r="8" spans="1:12" ht="12.75">
      <c r="A8" s="1034">
        <v>1</v>
      </c>
      <c r="B8" s="1033">
        <v>2</v>
      </c>
      <c r="C8" s="1033">
        <v>3</v>
      </c>
      <c r="D8" s="1033">
        <v>4</v>
      </c>
      <c r="E8" s="1033">
        <v>5</v>
      </c>
      <c r="F8" s="1033">
        <v>6</v>
      </c>
      <c r="G8" s="1033">
        <v>7</v>
      </c>
      <c r="H8" s="1033">
        <v>8</v>
      </c>
      <c r="I8" s="1033">
        <v>9</v>
      </c>
      <c r="J8" s="1033">
        <v>10</v>
      </c>
      <c r="K8" s="1033">
        <v>11</v>
      </c>
      <c r="L8" s="1035">
        <v>12</v>
      </c>
    </row>
    <row r="9" spans="1:12" ht="12.75">
      <c r="A9" s="1039" t="s">
        <v>1544</v>
      </c>
      <c r="B9" s="1032" t="s">
        <v>1545</v>
      </c>
      <c r="C9" s="1032" t="s">
        <v>830</v>
      </c>
      <c r="D9" s="1032" t="s">
        <v>780</v>
      </c>
      <c r="E9" s="1032" t="s">
        <v>1021</v>
      </c>
      <c r="F9" s="1032" t="s">
        <v>1077</v>
      </c>
      <c r="G9" s="1032" t="s">
        <v>781</v>
      </c>
      <c r="H9" s="1032" t="s">
        <v>1237</v>
      </c>
      <c r="I9" s="1032" t="s">
        <v>1238</v>
      </c>
      <c r="J9" s="1032" t="s">
        <v>615</v>
      </c>
      <c r="K9" s="1032" t="s">
        <v>1239</v>
      </c>
      <c r="L9" s="1036" t="s">
        <v>1240</v>
      </c>
    </row>
    <row r="10" spans="1:12" ht="12.75">
      <c r="A10" s="1039" t="s">
        <v>1547</v>
      </c>
      <c r="B10" s="1032" t="s">
        <v>1548</v>
      </c>
      <c r="C10" s="1032" t="s">
        <v>1241</v>
      </c>
      <c r="D10" s="1032" t="s">
        <v>783</v>
      </c>
      <c r="E10" s="1032" t="s">
        <v>832</v>
      </c>
      <c r="F10" s="1032" t="s">
        <v>1079</v>
      </c>
      <c r="G10" s="1032" t="s">
        <v>784</v>
      </c>
      <c r="H10" s="1032" t="s">
        <v>1020</v>
      </c>
      <c r="I10" s="1032" t="s">
        <v>808</v>
      </c>
      <c r="J10" s="1032" t="s">
        <v>1242</v>
      </c>
      <c r="K10" s="1032" t="s">
        <v>1243</v>
      </c>
      <c r="L10" s="1036" t="s">
        <v>1244</v>
      </c>
    </row>
    <row r="11" spans="1:12" ht="12.75">
      <c r="A11" s="1040" t="s">
        <v>1549</v>
      </c>
      <c r="B11" s="1033" t="s">
        <v>1550</v>
      </c>
      <c r="C11" s="1033" t="s">
        <v>1245</v>
      </c>
      <c r="D11" s="1033" t="s">
        <v>785</v>
      </c>
      <c r="E11" s="1033" t="s">
        <v>1246</v>
      </c>
      <c r="F11" s="1033" t="s">
        <v>1081</v>
      </c>
      <c r="G11" s="1033" t="s">
        <v>1016</v>
      </c>
      <c r="H11" s="1033" t="s">
        <v>1247</v>
      </c>
      <c r="I11" s="1033" t="s">
        <v>1248</v>
      </c>
      <c r="J11" s="1033" t="s">
        <v>1026</v>
      </c>
      <c r="K11" s="1033" t="s">
        <v>1249</v>
      </c>
      <c r="L11" s="1035" t="s">
        <v>1587</v>
      </c>
    </row>
    <row r="12" spans="1:12" ht="12.75">
      <c r="A12" s="1040" t="s">
        <v>1552</v>
      </c>
      <c r="B12" s="1033" t="s">
        <v>1553</v>
      </c>
      <c r="C12" s="1033" t="s">
        <v>1250</v>
      </c>
      <c r="D12" s="1033" t="s">
        <v>787</v>
      </c>
      <c r="E12" s="1033" t="s">
        <v>1251</v>
      </c>
      <c r="F12" s="1033" t="s">
        <v>1082</v>
      </c>
      <c r="G12" s="1033" t="s">
        <v>788</v>
      </c>
      <c r="H12" s="1033" t="s">
        <v>1082</v>
      </c>
      <c r="I12" s="1033" t="s">
        <v>1252</v>
      </c>
      <c r="J12" s="1033" t="s">
        <v>1026</v>
      </c>
      <c r="K12" s="1033" t="s">
        <v>1253</v>
      </c>
      <c r="L12" s="1035" t="s">
        <v>1087</v>
      </c>
    </row>
    <row r="13" spans="1:12" ht="12.75">
      <c r="A13" s="1040" t="s">
        <v>1554</v>
      </c>
      <c r="B13" s="1033" t="s">
        <v>1555</v>
      </c>
      <c r="C13" s="1033" t="s">
        <v>1254</v>
      </c>
      <c r="D13" s="1033" t="s">
        <v>789</v>
      </c>
      <c r="E13" s="1033" t="s">
        <v>1255</v>
      </c>
      <c r="F13" s="1033" t="s">
        <v>1083</v>
      </c>
      <c r="G13" s="1033" t="s">
        <v>790</v>
      </c>
      <c r="H13" s="1033" t="s">
        <v>1256</v>
      </c>
      <c r="I13" s="1033" t="s">
        <v>1257</v>
      </c>
      <c r="J13" s="1033" t="s">
        <v>1258</v>
      </c>
      <c r="K13" s="1033" t="s">
        <v>1259</v>
      </c>
      <c r="L13" s="1035" t="s">
        <v>801</v>
      </c>
    </row>
    <row r="14" spans="1:12" ht="12.75">
      <c r="A14" s="1040" t="s">
        <v>1556</v>
      </c>
      <c r="B14" s="1033" t="s">
        <v>1557</v>
      </c>
      <c r="C14" s="1033" t="s">
        <v>1483</v>
      </c>
      <c r="D14" s="1033" t="s">
        <v>786</v>
      </c>
      <c r="E14" s="1033" t="s">
        <v>1260</v>
      </c>
      <c r="F14" s="1033" t="s">
        <v>1085</v>
      </c>
      <c r="G14" s="1033" t="s">
        <v>791</v>
      </c>
      <c r="H14" s="1033" t="s">
        <v>1261</v>
      </c>
      <c r="I14" s="1033" t="s">
        <v>1262</v>
      </c>
      <c r="J14" s="1033" t="s">
        <v>1263</v>
      </c>
      <c r="K14" s="1033" t="s">
        <v>1264</v>
      </c>
      <c r="L14" s="1035" t="s">
        <v>1265</v>
      </c>
    </row>
    <row r="15" spans="1:12" ht="12.75">
      <c r="A15" s="1040" t="s">
        <v>1558</v>
      </c>
      <c r="B15" s="1033" t="s">
        <v>1559</v>
      </c>
      <c r="C15" s="1033" t="s">
        <v>1112</v>
      </c>
      <c r="D15" s="1033" t="s">
        <v>1113</v>
      </c>
      <c r="E15" s="1033" t="s">
        <v>1266</v>
      </c>
      <c r="F15" s="1033" t="s">
        <v>1484</v>
      </c>
      <c r="G15" s="1033" t="s">
        <v>1019</v>
      </c>
      <c r="H15" s="1033" t="s">
        <v>1267</v>
      </c>
      <c r="I15" s="1033" t="s">
        <v>792</v>
      </c>
      <c r="J15" s="1033" t="s">
        <v>1265</v>
      </c>
      <c r="K15" s="1033" t="s">
        <v>820</v>
      </c>
      <c r="L15" s="1035" t="s">
        <v>1416</v>
      </c>
    </row>
    <row r="16" spans="1:12" ht="12.75">
      <c r="A16" s="1040" t="s">
        <v>1561</v>
      </c>
      <c r="B16" s="1033" t="s">
        <v>1562</v>
      </c>
      <c r="C16" s="1033" t="s">
        <v>1268</v>
      </c>
      <c r="D16" s="1033" t="s">
        <v>794</v>
      </c>
      <c r="E16" s="1033" t="s">
        <v>1269</v>
      </c>
      <c r="F16" s="1033" t="s">
        <v>1017</v>
      </c>
      <c r="G16" s="1033" t="s">
        <v>1086</v>
      </c>
      <c r="H16" s="1033" t="s">
        <v>1270</v>
      </c>
      <c r="I16" s="1033" t="s">
        <v>1271</v>
      </c>
      <c r="J16" s="1033" t="s">
        <v>1416</v>
      </c>
      <c r="K16" s="1033" t="s">
        <v>1026</v>
      </c>
      <c r="L16" s="1035" t="s">
        <v>1587</v>
      </c>
    </row>
    <row r="17" spans="1:12" ht="12.75">
      <c r="A17" s="1040" t="s">
        <v>1564</v>
      </c>
      <c r="B17" s="1033" t="s">
        <v>1565</v>
      </c>
      <c r="C17" s="1033" t="s">
        <v>1272</v>
      </c>
      <c r="D17" s="1033" t="s">
        <v>1021</v>
      </c>
      <c r="E17" s="1033" t="s">
        <v>1273</v>
      </c>
      <c r="F17" s="1033" t="s">
        <v>1089</v>
      </c>
      <c r="G17" s="1033" t="s">
        <v>795</v>
      </c>
      <c r="H17" s="1033" t="s">
        <v>1274</v>
      </c>
      <c r="I17" s="1033" t="s">
        <v>1275</v>
      </c>
      <c r="J17" s="1033" t="s">
        <v>1587</v>
      </c>
      <c r="K17" s="1033" t="s">
        <v>1276</v>
      </c>
      <c r="L17" s="1035" t="s">
        <v>1277</v>
      </c>
    </row>
    <row r="18" spans="1:12" ht="12.75">
      <c r="A18" s="1040" t="s">
        <v>1566</v>
      </c>
      <c r="B18" s="1033" t="s">
        <v>1567</v>
      </c>
      <c r="C18" s="1033" t="s">
        <v>1278</v>
      </c>
      <c r="D18" s="1033" t="s">
        <v>796</v>
      </c>
      <c r="E18" s="1033" t="s">
        <v>1279</v>
      </c>
      <c r="F18" s="1033" t="s">
        <v>1090</v>
      </c>
      <c r="G18" s="1033" t="s">
        <v>797</v>
      </c>
      <c r="H18" s="1033" t="s">
        <v>1280</v>
      </c>
      <c r="I18" s="1033" t="s">
        <v>1281</v>
      </c>
      <c r="J18" s="1033" t="s">
        <v>820</v>
      </c>
      <c r="K18" s="1033" t="s">
        <v>1098</v>
      </c>
      <c r="L18" s="1035" t="s">
        <v>1015</v>
      </c>
    </row>
    <row r="19" spans="1:12" ht="12.75">
      <c r="A19" s="1040" t="s">
        <v>1568</v>
      </c>
      <c r="B19" s="1033" t="s">
        <v>1569</v>
      </c>
      <c r="C19" s="1033" t="s">
        <v>810</v>
      </c>
      <c r="D19" s="1033" t="s">
        <v>799</v>
      </c>
      <c r="E19" s="1033" t="s">
        <v>1282</v>
      </c>
      <c r="F19" s="1033" t="s">
        <v>1091</v>
      </c>
      <c r="G19" s="1033" t="s">
        <v>800</v>
      </c>
      <c r="H19" s="1033" t="s">
        <v>1283</v>
      </c>
      <c r="I19" s="1033" t="s">
        <v>1284</v>
      </c>
      <c r="J19" s="1033" t="s">
        <v>1263</v>
      </c>
      <c r="K19" s="1033" t="s">
        <v>1285</v>
      </c>
      <c r="L19" s="1035" t="s">
        <v>1286</v>
      </c>
    </row>
    <row r="20" spans="1:12" ht="12.75">
      <c r="A20" s="1040" t="s">
        <v>1570</v>
      </c>
      <c r="B20" s="1033" t="s">
        <v>1571</v>
      </c>
      <c r="C20" s="1033" t="s">
        <v>810</v>
      </c>
      <c r="D20" s="1033" t="s">
        <v>1097</v>
      </c>
      <c r="E20" s="1033" t="s">
        <v>1080</v>
      </c>
      <c r="F20" s="1033" t="s">
        <v>1092</v>
      </c>
      <c r="G20" s="1033" t="s">
        <v>802</v>
      </c>
      <c r="H20" s="1033" t="s">
        <v>1287</v>
      </c>
      <c r="I20" s="1033" t="s">
        <v>1288</v>
      </c>
      <c r="J20" s="1033" t="s">
        <v>1563</v>
      </c>
      <c r="K20" s="1033" t="s">
        <v>1289</v>
      </c>
      <c r="L20" s="1035" t="s">
        <v>1290</v>
      </c>
    </row>
    <row r="21" spans="1:12" ht="12.75">
      <c r="A21" s="1040" t="s">
        <v>1572</v>
      </c>
      <c r="B21" s="1033" t="s">
        <v>1573</v>
      </c>
      <c r="C21" s="1033" t="s">
        <v>1093</v>
      </c>
      <c r="D21" s="1033" t="s">
        <v>1094</v>
      </c>
      <c r="E21" s="1033" t="s">
        <v>1094</v>
      </c>
      <c r="F21" s="1033" t="s">
        <v>1574</v>
      </c>
      <c r="G21" s="1033" t="s">
        <v>1574</v>
      </c>
      <c r="H21" s="1033" t="s">
        <v>1291</v>
      </c>
      <c r="I21" s="1033" t="s">
        <v>1095</v>
      </c>
      <c r="J21" s="1033" t="s">
        <v>1560</v>
      </c>
      <c r="K21" s="1033" t="s">
        <v>1263</v>
      </c>
      <c r="L21" s="1035" t="s">
        <v>1292</v>
      </c>
    </row>
    <row r="22" spans="1:12" ht="12.75">
      <c r="A22" s="1040" t="s">
        <v>1575</v>
      </c>
      <c r="B22" s="1033" t="s">
        <v>1576</v>
      </c>
      <c r="C22" s="1033" t="s">
        <v>1096</v>
      </c>
      <c r="D22" s="1033" t="s">
        <v>1097</v>
      </c>
      <c r="E22" s="1033" t="s">
        <v>1097</v>
      </c>
      <c r="F22" s="1033" t="s">
        <v>1577</v>
      </c>
      <c r="G22" s="1033" t="s">
        <v>1577</v>
      </c>
      <c r="H22" s="1033" t="s">
        <v>1014</v>
      </c>
      <c r="I22" s="1033" t="s">
        <v>1098</v>
      </c>
      <c r="J22" s="1033" t="s">
        <v>1560</v>
      </c>
      <c r="K22" s="1033" t="s">
        <v>1293</v>
      </c>
      <c r="L22" s="1035" t="s">
        <v>1294</v>
      </c>
    </row>
    <row r="23" spans="1:12" ht="12.75">
      <c r="A23" s="1040" t="s">
        <v>1578</v>
      </c>
      <c r="B23" s="1033" t="s">
        <v>1579</v>
      </c>
      <c r="C23" s="1033" t="s">
        <v>1295</v>
      </c>
      <c r="D23" s="1033" t="s">
        <v>805</v>
      </c>
      <c r="E23" s="1033" t="s">
        <v>1084</v>
      </c>
      <c r="F23" s="1033" t="s">
        <v>1099</v>
      </c>
      <c r="G23" s="1033" t="s">
        <v>806</v>
      </c>
      <c r="H23" s="1033" t="s">
        <v>806</v>
      </c>
      <c r="I23" s="1033" t="s">
        <v>807</v>
      </c>
      <c r="J23" s="1033" t="s">
        <v>793</v>
      </c>
      <c r="K23" s="1033" t="s">
        <v>1296</v>
      </c>
      <c r="L23" s="1035" t="s">
        <v>1560</v>
      </c>
    </row>
    <row r="24" spans="1:12" ht="12.75">
      <c r="A24" s="1039" t="s">
        <v>1580</v>
      </c>
      <c r="B24" s="1032" t="s">
        <v>1581</v>
      </c>
      <c r="C24" s="1032" t="s">
        <v>834</v>
      </c>
      <c r="D24" s="1032" t="s">
        <v>809</v>
      </c>
      <c r="E24" s="1032" t="s">
        <v>1115</v>
      </c>
      <c r="F24" s="1032" t="s">
        <v>1100</v>
      </c>
      <c r="G24" s="1032" t="s">
        <v>810</v>
      </c>
      <c r="H24" s="1032" t="s">
        <v>826</v>
      </c>
      <c r="I24" s="1032" t="s">
        <v>1297</v>
      </c>
      <c r="J24" s="1032" t="s">
        <v>1026</v>
      </c>
      <c r="K24" s="1032" t="s">
        <v>1298</v>
      </c>
      <c r="L24" s="1036" t="s">
        <v>1108</v>
      </c>
    </row>
    <row r="25" spans="1:12" ht="12.75">
      <c r="A25" s="1040" t="s">
        <v>1582</v>
      </c>
      <c r="B25" s="1033" t="s">
        <v>1583</v>
      </c>
      <c r="C25" s="1033" t="s">
        <v>1299</v>
      </c>
      <c r="D25" s="1033" t="s">
        <v>811</v>
      </c>
      <c r="E25" s="1033" t="s">
        <v>1103</v>
      </c>
      <c r="F25" s="1033" t="s">
        <v>1102</v>
      </c>
      <c r="G25" s="1033" t="s">
        <v>1102</v>
      </c>
      <c r="H25" s="1033" t="s">
        <v>1018</v>
      </c>
      <c r="I25" s="1033" t="s">
        <v>1300</v>
      </c>
      <c r="J25" s="1033" t="s">
        <v>1026</v>
      </c>
      <c r="K25" s="1033" t="s">
        <v>1301</v>
      </c>
      <c r="L25" s="1035" t="s">
        <v>1302</v>
      </c>
    </row>
    <row r="26" spans="1:12" ht="12.75">
      <c r="A26" s="1040" t="s">
        <v>1585</v>
      </c>
      <c r="B26" s="1033" t="s">
        <v>1586</v>
      </c>
      <c r="C26" s="1033" t="s">
        <v>1303</v>
      </c>
      <c r="D26" s="1033" t="s">
        <v>1023</v>
      </c>
      <c r="E26" s="1033" t="s">
        <v>1304</v>
      </c>
      <c r="F26" s="1033" t="s">
        <v>1100</v>
      </c>
      <c r="G26" s="1033" t="s">
        <v>812</v>
      </c>
      <c r="H26" s="1033" t="s">
        <v>1305</v>
      </c>
      <c r="I26" s="1033" t="s">
        <v>1277</v>
      </c>
      <c r="J26" s="1033" t="s">
        <v>1244</v>
      </c>
      <c r="K26" s="1033" t="s">
        <v>782</v>
      </c>
      <c r="L26" s="1035" t="s">
        <v>614</v>
      </c>
    </row>
    <row r="27" spans="1:12" ht="12.75">
      <c r="A27" s="1040" t="s">
        <v>1588</v>
      </c>
      <c r="B27" s="1033" t="s">
        <v>1589</v>
      </c>
      <c r="C27" s="1033" t="s">
        <v>1306</v>
      </c>
      <c r="D27" s="1033" t="s">
        <v>812</v>
      </c>
      <c r="E27" s="1033" t="s">
        <v>812</v>
      </c>
      <c r="F27" s="1033" t="s">
        <v>1104</v>
      </c>
      <c r="G27" s="1033" t="s">
        <v>814</v>
      </c>
      <c r="H27" s="1033" t="s">
        <v>1113</v>
      </c>
      <c r="I27" s="1033" t="s">
        <v>1119</v>
      </c>
      <c r="J27" s="1033" t="s">
        <v>1560</v>
      </c>
      <c r="K27" s="1033" t="s">
        <v>1307</v>
      </c>
      <c r="L27" s="1035" t="s">
        <v>1302</v>
      </c>
    </row>
    <row r="28" spans="1:12" ht="12.75">
      <c r="A28" s="1040" t="s">
        <v>1590</v>
      </c>
      <c r="B28" s="1033" t="s">
        <v>1591</v>
      </c>
      <c r="C28" s="1033" t="s">
        <v>1024</v>
      </c>
      <c r="D28" s="1033" t="s">
        <v>1105</v>
      </c>
      <c r="E28" s="1033" t="s">
        <v>1105</v>
      </c>
      <c r="F28" s="1033" t="s">
        <v>1584</v>
      </c>
      <c r="G28" s="1033" t="s">
        <v>1584</v>
      </c>
      <c r="H28" s="1033" t="s">
        <v>1308</v>
      </c>
      <c r="I28" s="1033" t="s">
        <v>1106</v>
      </c>
      <c r="J28" s="1033" t="s">
        <v>1560</v>
      </c>
      <c r="K28" s="1033" t="s">
        <v>1309</v>
      </c>
      <c r="L28" s="1035" t="s">
        <v>1563</v>
      </c>
    </row>
    <row r="29" spans="1:12" ht="12.75">
      <c r="A29" s="1040" t="s">
        <v>1592</v>
      </c>
      <c r="B29" s="1033" t="s">
        <v>1593</v>
      </c>
      <c r="C29" s="1033" t="s">
        <v>1310</v>
      </c>
      <c r="D29" s="1033" t="s">
        <v>1023</v>
      </c>
      <c r="E29" s="1033" t="s">
        <v>1023</v>
      </c>
      <c r="F29" s="1033" t="s">
        <v>1025</v>
      </c>
      <c r="G29" s="1033" t="s">
        <v>798</v>
      </c>
      <c r="H29" s="1033" t="s">
        <v>1311</v>
      </c>
      <c r="I29" s="1033" t="s">
        <v>1312</v>
      </c>
      <c r="J29" s="1033" t="s">
        <v>1560</v>
      </c>
      <c r="K29" s="1033" t="s">
        <v>1248</v>
      </c>
      <c r="L29" s="1035" t="s">
        <v>1313</v>
      </c>
    </row>
    <row r="30" spans="1:12" ht="12.75">
      <c r="A30" s="1040" t="s">
        <v>1595</v>
      </c>
      <c r="B30" s="1033" t="s">
        <v>1596</v>
      </c>
      <c r="C30" s="1033" t="s">
        <v>1597</v>
      </c>
      <c r="D30" s="1033" t="s">
        <v>1597</v>
      </c>
      <c r="E30" s="1033" t="s">
        <v>1597</v>
      </c>
      <c r="F30" s="1033" t="s">
        <v>1027</v>
      </c>
      <c r="G30" s="1033" t="s">
        <v>1027</v>
      </c>
      <c r="H30" s="1033" t="s">
        <v>1314</v>
      </c>
      <c r="I30" s="1033" t="s">
        <v>1560</v>
      </c>
      <c r="J30" s="1033" t="s">
        <v>1560</v>
      </c>
      <c r="K30" s="1033" t="s">
        <v>1315</v>
      </c>
      <c r="L30" s="1035" t="s">
        <v>819</v>
      </c>
    </row>
    <row r="31" spans="1:12" ht="12.75">
      <c r="A31" s="1040" t="s">
        <v>1598</v>
      </c>
      <c r="B31" s="1033" t="s">
        <v>1599</v>
      </c>
      <c r="C31" s="1033" t="s">
        <v>1316</v>
      </c>
      <c r="D31" s="1033" t="s">
        <v>1107</v>
      </c>
      <c r="E31" s="1033" t="s">
        <v>829</v>
      </c>
      <c r="F31" s="1033" t="s">
        <v>1022</v>
      </c>
      <c r="G31" s="1033" t="s">
        <v>815</v>
      </c>
      <c r="H31" s="1033" t="s">
        <v>1317</v>
      </c>
      <c r="I31" s="1033" t="s">
        <v>1318</v>
      </c>
      <c r="J31" s="1033" t="s">
        <v>1563</v>
      </c>
      <c r="K31" s="1033" t="s">
        <v>1319</v>
      </c>
      <c r="L31" s="1035" t="s">
        <v>1560</v>
      </c>
    </row>
    <row r="32" spans="1:12" ht="12.75">
      <c r="A32" s="1040" t="s">
        <v>1600</v>
      </c>
      <c r="B32" s="1033" t="s">
        <v>1601</v>
      </c>
      <c r="C32" s="1033" t="s">
        <v>1602</v>
      </c>
      <c r="D32" s="1033" t="s">
        <v>1594</v>
      </c>
      <c r="E32" s="1033" t="s">
        <v>1594</v>
      </c>
      <c r="F32" s="1033" t="s">
        <v>1551</v>
      </c>
      <c r="G32" s="1033" t="s">
        <v>1551</v>
      </c>
      <c r="H32" s="1033" t="s">
        <v>1551</v>
      </c>
      <c r="I32" s="1033" t="s">
        <v>1603</v>
      </c>
      <c r="J32" s="1033" t="s">
        <v>1560</v>
      </c>
      <c r="K32" s="1033" t="s">
        <v>1604</v>
      </c>
      <c r="L32" s="1035" t="s">
        <v>1560</v>
      </c>
    </row>
    <row r="33" spans="1:12" ht="12.75">
      <c r="A33" s="1040" t="s">
        <v>1605</v>
      </c>
      <c r="B33" s="1033" t="s">
        <v>1606</v>
      </c>
      <c r="C33" s="1033" t="s">
        <v>1109</v>
      </c>
      <c r="D33" s="1033" t="s">
        <v>1107</v>
      </c>
      <c r="E33" s="1033" t="s">
        <v>1107</v>
      </c>
      <c r="F33" s="1033" t="s">
        <v>1607</v>
      </c>
      <c r="G33" s="1033" t="s">
        <v>816</v>
      </c>
      <c r="H33" s="1033" t="s">
        <v>1487</v>
      </c>
      <c r="I33" s="1033" t="s">
        <v>1110</v>
      </c>
      <c r="J33" s="1033" t="s">
        <v>1560</v>
      </c>
      <c r="K33" s="1033" t="s">
        <v>1307</v>
      </c>
      <c r="L33" s="1035" t="s">
        <v>1108</v>
      </c>
    </row>
    <row r="34" spans="1:12" ht="12.75">
      <c r="A34" s="1489" t="s">
        <v>1488</v>
      </c>
      <c r="B34" s="1490"/>
      <c r="C34" s="1490"/>
      <c r="D34" s="1490"/>
      <c r="E34" s="1490"/>
      <c r="F34" s="1490"/>
      <c r="G34" s="1490"/>
      <c r="H34" s="1490"/>
      <c r="I34" s="1490"/>
      <c r="J34" s="1490"/>
      <c r="K34" s="1490"/>
      <c r="L34" s="1491"/>
    </row>
    <row r="35" spans="1:12" s="27" customFormat="1" ht="12.75">
      <c r="A35" s="1039" t="s">
        <v>1544</v>
      </c>
      <c r="B35" s="1032" t="s">
        <v>1545</v>
      </c>
      <c r="C35" s="1032" t="s">
        <v>1320</v>
      </c>
      <c r="D35" s="1032" t="s">
        <v>817</v>
      </c>
      <c r="E35" s="1032" t="s">
        <v>1321</v>
      </c>
      <c r="F35" s="1032" t="s">
        <v>1028</v>
      </c>
      <c r="G35" s="1032" t="s">
        <v>818</v>
      </c>
      <c r="H35" s="1032" t="s">
        <v>1322</v>
      </c>
      <c r="I35" s="1032" t="s">
        <v>1323</v>
      </c>
      <c r="J35" s="1032" t="s">
        <v>1563</v>
      </c>
      <c r="K35" s="1032" t="s">
        <v>1324</v>
      </c>
      <c r="L35" s="1036" t="s">
        <v>1560</v>
      </c>
    </row>
    <row r="36" spans="1:12" s="27" customFormat="1" ht="12.75">
      <c r="A36" s="1039" t="s">
        <v>1547</v>
      </c>
      <c r="B36" s="1032" t="s">
        <v>1414</v>
      </c>
      <c r="C36" s="1032" t="s">
        <v>1546</v>
      </c>
      <c r="D36" s="1032" t="s">
        <v>822</v>
      </c>
      <c r="E36" s="1032" t="s">
        <v>822</v>
      </c>
      <c r="F36" s="1032" t="s">
        <v>1111</v>
      </c>
      <c r="G36" s="1032" t="s">
        <v>823</v>
      </c>
      <c r="H36" s="1032" t="s">
        <v>1325</v>
      </c>
      <c r="I36" s="1032" t="s">
        <v>1326</v>
      </c>
      <c r="J36" s="1032" t="s">
        <v>1560</v>
      </c>
      <c r="K36" s="1032" t="s">
        <v>1327</v>
      </c>
      <c r="L36" s="1036" t="s">
        <v>1587</v>
      </c>
    </row>
    <row r="37" spans="1:12" s="27" customFormat="1" ht="12.75">
      <c r="A37" s="1039" t="s">
        <v>1580</v>
      </c>
      <c r="B37" s="1032" t="s">
        <v>1415</v>
      </c>
      <c r="C37" s="1032" t="s">
        <v>1328</v>
      </c>
      <c r="D37" s="1032" t="s">
        <v>824</v>
      </c>
      <c r="E37" s="1032" t="s">
        <v>1329</v>
      </c>
      <c r="F37" s="1032" t="s">
        <v>1112</v>
      </c>
      <c r="G37" s="1032" t="s">
        <v>825</v>
      </c>
      <c r="H37" s="1032" t="s">
        <v>1546</v>
      </c>
      <c r="I37" s="1032" t="s">
        <v>1330</v>
      </c>
      <c r="J37" s="1032" t="s">
        <v>1587</v>
      </c>
      <c r="K37" s="1032" t="s">
        <v>1318</v>
      </c>
      <c r="L37" s="1036" t="s">
        <v>1101</v>
      </c>
    </row>
    <row r="38" spans="1:12" s="27" customFormat="1" ht="12.75">
      <c r="A38" s="1489" t="s">
        <v>1489</v>
      </c>
      <c r="B38" s="1490"/>
      <c r="C38" s="1490"/>
      <c r="D38" s="1490"/>
      <c r="E38" s="1490"/>
      <c r="F38" s="1490"/>
      <c r="G38" s="1490"/>
      <c r="H38" s="1490"/>
      <c r="I38" s="1490"/>
      <c r="J38" s="1490"/>
      <c r="K38" s="1490"/>
      <c r="L38" s="1491"/>
    </row>
    <row r="39" spans="1:12" s="27" customFormat="1" ht="12.75">
      <c r="A39" s="1039" t="s">
        <v>1544</v>
      </c>
      <c r="B39" s="1032" t="s">
        <v>1545</v>
      </c>
      <c r="C39" s="1032" t="s">
        <v>1331</v>
      </c>
      <c r="D39" s="1032" t="s">
        <v>1078</v>
      </c>
      <c r="E39" s="1032" t="s">
        <v>825</v>
      </c>
      <c r="F39" s="1032" t="s">
        <v>1113</v>
      </c>
      <c r="G39" s="1032" t="s">
        <v>1088</v>
      </c>
      <c r="H39" s="1032" t="s">
        <v>1332</v>
      </c>
      <c r="I39" s="1032" t="s">
        <v>804</v>
      </c>
      <c r="J39" s="1032" t="s">
        <v>1333</v>
      </c>
      <c r="K39" s="1032" t="s">
        <v>1334</v>
      </c>
      <c r="L39" s="1036" t="s">
        <v>1335</v>
      </c>
    </row>
    <row r="40" spans="1:12" s="27" customFormat="1" ht="12.75">
      <c r="A40" s="1039" t="s">
        <v>1547</v>
      </c>
      <c r="B40" s="1032" t="s">
        <v>612</v>
      </c>
      <c r="C40" s="1032" t="s">
        <v>816</v>
      </c>
      <c r="D40" s="1032" t="s">
        <v>827</v>
      </c>
      <c r="E40" s="1032" t="s">
        <v>1336</v>
      </c>
      <c r="F40" s="1032" t="s">
        <v>1114</v>
      </c>
      <c r="G40" s="1032" t="s">
        <v>828</v>
      </c>
      <c r="H40" s="1032" t="s">
        <v>1337</v>
      </c>
      <c r="I40" s="1032" t="s">
        <v>803</v>
      </c>
      <c r="J40" s="1032" t="s">
        <v>1338</v>
      </c>
      <c r="K40" s="1032" t="s">
        <v>1339</v>
      </c>
      <c r="L40" s="1036" t="s">
        <v>1026</v>
      </c>
    </row>
    <row r="41" spans="1:12" s="27" customFormat="1" ht="12.75">
      <c r="A41" s="1039" t="s">
        <v>1580</v>
      </c>
      <c r="B41" s="1032" t="s">
        <v>613</v>
      </c>
      <c r="C41" s="1032" t="s">
        <v>1340</v>
      </c>
      <c r="D41" s="1032" t="s">
        <v>829</v>
      </c>
      <c r="E41" s="1032" t="s">
        <v>1331</v>
      </c>
      <c r="F41" s="1032" t="s">
        <v>1115</v>
      </c>
      <c r="G41" s="1032" t="s">
        <v>830</v>
      </c>
      <c r="H41" s="1032" t="s">
        <v>1341</v>
      </c>
      <c r="I41" s="1032" t="s">
        <v>1297</v>
      </c>
      <c r="J41" s="1032" t="s">
        <v>1026</v>
      </c>
      <c r="K41" s="1032" t="s">
        <v>1330</v>
      </c>
      <c r="L41" s="1036" t="s">
        <v>1309</v>
      </c>
    </row>
    <row r="42" spans="1:12" s="27" customFormat="1" ht="12.75">
      <c r="A42" s="1489" t="s">
        <v>1490</v>
      </c>
      <c r="B42" s="1490"/>
      <c r="C42" s="1490"/>
      <c r="D42" s="1490"/>
      <c r="E42" s="1490"/>
      <c r="F42" s="1490"/>
      <c r="G42" s="1490"/>
      <c r="H42" s="1490"/>
      <c r="I42" s="1490"/>
      <c r="J42" s="1490"/>
      <c r="K42" s="1490"/>
      <c r="L42" s="1491"/>
    </row>
    <row r="43" spans="1:12" s="27" customFormat="1" ht="12.75">
      <c r="A43" s="1039" t="s">
        <v>1544</v>
      </c>
      <c r="B43" s="1032" t="s">
        <v>1545</v>
      </c>
      <c r="C43" s="1032" t="s">
        <v>1115</v>
      </c>
      <c r="D43" s="1032" t="s">
        <v>831</v>
      </c>
      <c r="E43" s="1032" t="s">
        <v>1342</v>
      </c>
      <c r="F43" s="1032" t="s">
        <v>1116</v>
      </c>
      <c r="G43" s="1032" t="s">
        <v>1077</v>
      </c>
      <c r="H43" s="1032" t="s">
        <v>1343</v>
      </c>
      <c r="I43" s="1032" t="s">
        <v>804</v>
      </c>
      <c r="J43" s="1032" t="s">
        <v>1087</v>
      </c>
      <c r="K43" s="1032" t="s">
        <v>1344</v>
      </c>
      <c r="L43" s="1036" t="s">
        <v>1313</v>
      </c>
    </row>
    <row r="44" spans="1:12" s="27" customFormat="1" ht="12.75">
      <c r="A44" s="1039" t="s">
        <v>1547</v>
      </c>
      <c r="B44" s="1032" t="s">
        <v>985</v>
      </c>
      <c r="C44" s="1032" t="s">
        <v>1118</v>
      </c>
      <c r="D44" s="1032" t="s">
        <v>832</v>
      </c>
      <c r="E44" s="1032" t="s">
        <v>1345</v>
      </c>
      <c r="F44" s="1032" t="s">
        <v>1117</v>
      </c>
      <c r="G44" s="1032" t="s">
        <v>833</v>
      </c>
      <c r="H44" s="1032" t="s">
        <v>1346</v>
      </c>
      <c r="I44" s="1032" t="s">
        <v>1347</v>
      </c>
      <c r="J44" s="1032" t="s">
        <v>1242</v>
      </c>
      <c r="K44" s="1032" t="s">
        <v>1348</v>
      </c>
      <c r="L44" s="1036" t="s">
        <v>1349</v>
      </c>
    </row>
    <row r="45" spans="1:12" s="27" customFormat="1" ht="13.5" thickBot="1">
      <c r="A45" s="1041" t="s">
        <v>1580</v>
      </c>
      <c r="B45" s="1037" t="s">
        <v>988</v>
      </c>
      <c r="C45" s="1037" t="s">
        <v>1317</v>
      </c>
      <c r="D45" s="1037" t="s">
        <v>809</v>
      </c>
      <c r="E45" s="1037" t="s">
        <v>811</v>
      </c>
      <c r="F45" s="1037" t="s">
        <v>1118</v>
      </c>
      <c r="G45" s="1037" t="s">
        <v>835</v>
      </c>
      <c r="H45" s="1037" t="s">
        <v>1350</v>
      </c>
      <c r="I45" s="1037" t="s">
        <v>813</v>
      </c>
      <c r="J45" s="1037" t="s">
        <v>1587</v>
      </c>
      <c r="K45" s="1037" t="s">
        <v>1351</v>
      </c>
      <c r="L45" s="1038" t="s">
        <v>1015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D5:E5"/>
    <mergeCell ref="F5:H5"/>
    <mergeCell ref="I5:L5"/>
    <mergeCell ref="G6:G7"/>
    <mergeCell ref="H6:H7"/>
    <mergeCell ref="C6:C7"/>
    <mergeCell ref="D6:D7"/>
    <mergeCell ref="E6:E7"/>
    <mergeCell ref="F6:F7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96" t="s">
        <v>962</v>
      </c>
      <c r="B1" s="1496"/>
      <c r="C1" s="1496"/>
      <c r="D1" s="1496"/>
      <c r="E1" s="1496"/>
      <c r="F1" s="1496"/>
      <c r="G1" s="1496"/>
      <c r="H1" s="33"/>
      <c r="I1" s="33"/>
    </row>
    <row r="2" spans="1:10" ht="19.5" customHeight="1">
      <c r="A2" s="1497" t="s">
        <v>1121</v>
      </c>
      <c r="B2" s="1497"/>
      <c r="C2" s="1497"/>
      <c r="D2" s="1497"/>
      <c r="E2" s="1497"/>
      <c r="F2" s="1497"/>
      <c r="G2" s="1497"/>
      <c r="H2" s="1497"/>
      <c r="I2" s="1497"/>
      <c r="J2" s="178"/>
    </row>
    <row r="3" spans="1:9" ht="15.75" customHeight="1">
      <c r="A3" s="1498" t="s">
        <v>920</v>
      </c>
      <c r="B3" s="1499"/>
      <c r="C3" s="1499"/>
      <c r="D3" s="1499"/>
      <c r="E3" s="1499"/>
      <c r="F3" s="1499"/>
      <c r="G3" s="1499"/>
      <c r="H3" s="1499"/>
      <c r="I3" s="1499"/>
    </row>
    <row r="4" spans="1:13" ht="9.75" customHeight="1" thickBot="1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.75" customHeight="1" thickTop="1">
      <c r="A5" s="1500" t="s">
        <v>1715</v>
      </c>
      <c r="B5" s="1503" t="s">
        <v>638</v>
      </c>
      <c r="C5" s="1503"/>
      <c r="D5" s="1503" t="s">
        <v>8</v>
      </c>
      <c r="E5" s="1503"/>
      <c r="F5" s="1503" t="s">
        <v>1442</v>
      </c>
      <c r="G5" s="1504"/>
      <c r="H5" s="10" t="s">
        <v>1186</v>
      </c>
      <c r="I5" s="11"/>
      <c r="J5" s="14"/>
      <c r="K5" s="14"/>
      <c r="L5" s="14"/>
      <c r="M5" s="14"/>
    </row>
    <row r="6" spans="1:13" ht="24.75" customHeight="1">
      <c r="A6" s="1501"/>
      <c r="B6" s="1505" t="s">
        <v>1216</v>
      </c>
      <c r="C6" s="1506"/>
      <c r="D6" s="1505" t="s">
        <v>1216</v>
      </c>
      <c r="E6" s="1506"/>
      <c r="F6" s="1505" t="s">
        <v>1215</v>
      </c>
      <c r="G6" s="1507"/>
      <c r="H6" s="1155"/>
      <c r="I6" s="1156"/>
      <c r="J6" s="14"/>
      <c r="K6" s="14"/>
      <c r="L6" s="14"/>
      <c r="M6" s="14"/>
    </row>
    <row r="7" spans="1:13" ht="24.75" customHeight="1">
      <c r="A7" s="1502"/>
      <c r="B7" s="1015" t="s">
        <v>1668</v>
      </c>
      <c r="C7" s="1016" t="s">
        <v>1467</v>
      </c>
      <c r="D7" s="1016" t="s">
        <v>1668</v>
      </c>
      <c r="E7" s="1015" t="s">
        <v>1467</v>
      </c>
      <c r="F7" s="1015" t="s">
        <v>1668</v>
      </c>
      <c r="G7" s="1017" t="s">
        <v>1467</v>
      </c>
      <c r="H7" s="12" t="s">
        <v>1187</v>
      </c>
      <c r="I7" s="12" t="s">
        <v>1188</v>
      </c>
      <c r="J7" s="14"/>
      <c r="K7" s="14"/>
      <c r="L7" s="14"/>
      <c r="M7" s="14"/>
    </row>
    <row r="8" spans="1:16" ht="24.75" customHeight="1">
      <c r="A8" s="1018" t="s">
        <v>944</v>
      </c>
      <c r="B8" s="1019">
        <v>220.2</v>
      </c>
      <c r="C8" s="1019">
        <v>13.097072419106311</v>
      </c>
      <c r="D8" s="1019">
        <v>243.1</v>
      </c>
      <c r="E8" s="1019">
        <v>10.4</v>
      </c>
      <c r="F8" s="1019">
        <v>148.9</v>
      </c>
      <c r="G8" s="1020">
        <v>9.5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018" t="s">
        <v>1455</v>
      </c>
      <c r="B9" s="1019">
        <v>224.5</v>
      </c>
      <c r="C9" s="1019">
        <v>13.498483316481298</v>
      </c>
      <c r="D9" s="1019">
        <v>246.3</v>
      </c>
      <c r="E9" s="1019">
        <v>9.7</v>
      </c>
      <c r="F9" s="1019">
        <v>149.2</v>
      </c>
      <c r="G9" s="1020">
        <v>8.6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018" t="s">
        <v>1456</v>
      </c>
      <c r="B10" s="1019">
        <v>226.8</v>
      </c>
      <c r="C10" s="1019">
        <v>14.141922496225476</v>
      </c>
      <c r="D10" s="1019">
        <v>248</v>
      </c>
      <c r="E10" s="1019">
        <v>9.3</v>
      </c>
      <c r="F10" s="1019">
        <v>150.23</v>
      </c>
      <c r="G10" s="1020">
        <v>8.9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018" t="s">
        <v>1457</v>
      </c>
      <c r="B11" s="1019">
        <v>227.5</v>
      </c>
      <c r="C11" s="1019">
        <v>14.494212380473087</v>
      </c>
      <c r="D11" s="1019">
        <v>250</v>
      </c>
      <c r="E11" s="1019">
        <v>9.9</v>
      </c>
      <c r="F11" s="1019">
        <v>150.7</v>
      </c>
      <c r="G11" s="1020">
        <v>8.4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018" t="s">
        <v>1458</v>
      </c>
      <c r="B12" s="1019">
        <v>223.7</v>
      </c>
      <c r="C12" s="1019">
        <v>14.074451810300872</v>
      </c>
      <c r="D12" s="1019">
        <v>249</v>
      </c>
      <c r="E12" s="1019">
        <v>11.3</v>
      </c>
      <c r="F12" s="1019">
        <v>151.6</v>
      </c>
      <c r="G12" s="1020">
        <v>9.6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018" t="s">
        <v>1459</v>
      </c>
      <c r="B13" s="1019">
        <v>222.1</v>
      </c>
      <c r="C13" s="1019">
        <v>14.36663233779609</v>
      </c>
      <c r="D13" s="1019">
        <v>248.3</v>
      </c>
      <c r="E13" s="1019">
        <v>11.8</v>
      </c>
      <c r="F13" s="1019">
        <v>153.6</v>
      </c>
      <c r="G13" s="1020">
        <v>11.3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018" t="s">
        <v>1460</v>
      </c>
      <c r="B14" s="1019">
        <v>223.1</v>
      </c>
      <c r="C14" s="1019">
        <v>13.652572592969932</v>
      </c>
      <c r="D14" s="1019">
        <v>249.9</v>
      </c>
      <c r="E14" s="1019">
        <v>12</v>
      </c>
      <c r="F14" s="1019"/>
      <c r="G14" s="1020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018" t="s">
        <v>1461</v>
      </c>
      <c r="B15" s="1019">
        <v>224.4</v>
      </c>
      <c r="C15" s="1019">
        <v>13.104838709677423</v>
      </c>
      <c r="D15" s="1019">
        <v>249.5</v>
      </c>
      <c r="E15" s="1019">
        <v>11.2</v>
      </c>
      <c r="F15" s="1019"/>
      <c r="G15" s="1020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018" t="s">
        <v>1462</v>
      </c>
      <c r="B16" s="1019">
        <v>226.5</v>
      </c>
      <c r="C16" s="1019">
        <v>11.907114624505937</v>
      </c>
      <c r="D16" s="1019">
        <v>250.9</v>
      </c>
      <c r="E16" s="1019">
        <v>10.8</v>
      </c>
      <c r="F16" s="1019"/>
      <c r="G16" s="1020"/>
      <c r="K16" s="14"/>
      <c r="L16" s="14"/>
      <c r="M16" s="14"/>
      <c r="N16" s="14"/>
      <c r="O16" s="14"/>
      <c r="P16" s="14"/>
    </row>
    <row r="17" spans="1:16" ht="24.75" customHeight="1">
      <c r="A17" s="1018" t="s">
        <v>1463</v>
      </c>
      <c r="B17" s="1019">
        <v>230.9</v>
      </c>
      <c r="C17" s="1019">
        <v>12.85434995112415</v>
      </c>
      <c r="D17" s="1019">
        <v>253.9</v>
      </c>
      <c r="E17" s="1019">
        <v>10</v>
      </c>
      <c r="F17" s="1019"/>
      <c r="G17" s="1020"/>
      <c r="K17" s="14"/>
      <c r="L17" s="14"/>
      <c r="M17" s="14"/>
      <c r="N17" s="14"/>
      <c r="O17" s="14"/>
      <c r="P17" s="14"/>
    </row>
    <row r="18" spans="1:16" ht="24.75" customHeight="1">
      <c r="A18" s="1018" t="s">
        <v>1464</v>
      </c>
      <c r="B18" s="1019">
        <v>234</v>
      </c>
      <c r="C18" s="1019">
        <v>12.33797407585213</v>
      </c>
      <c r="D18" s="1019">
        <v>256.4</v>
      </c>
      <c r="E18" s="1019">
        <v>9.6</v>
      </c>
      <c r="F18" s="1019"/>
      <c r="G18" s="1020"/>
      <c r="K18" s="14"/>
      <c r="L18" s="14"/>
      <c r="M18" s="14"/>
      <c r="N18" s="14"/>
      <c r="O18" s="14"/>
      <c r="P18" s="14"/>
    </row>
    <row r="19" spans="1:16" ht="24.75" customHeight="1">
      <c r="A19" s="1018" t="s">
        <v>1465</v>
      </c>
      <c r="B19" s="1019">
        <v>237</v>
      </c>
      <c r="C19" s="1019">
        <v>11.424541607898448</v>
      </c>
      <c r="D19" s="1019">
        <v>260.9</v>
      </c>
      <c r="E19" s="1019">
        <v>10.1</v>
      </c>
      <c r="F19" s="1019"/>
      <c r="G19" s="1020"/>
      <c r="K19" s="14"/>
      <c r="L19" s="14"/>
      <c r="M19" s="14"/>
      <c r="N19" s="14"/>
      <c r="O19" s="14"/>
      <c r="P19" s="14"/>
    </row>
    <row r="20" spans="1:7" ht="24.75" customHeight="1" thickBot="1">
      <c r="A20" s="1021" t="s">
        <v>1189</v>
      </c>
      <c r="B20" s="1022">
        <v>226.7</v>
      </c>
      <c r="C20" s="1022">
        <v>13.2</v>
      </c>
      <c r="D20" s="1022">
        <v>250.5</v>
      </c>
      <c r="E20" s="1022">
        <v>10.5</v>
      </c>
      <c r="F20" s="1022"/>
      <c r="G20" s="1023"/>
    </row>
    <row r="21" spans="1:4" ht="13.5" thickTop="1">
      <c r="A21" s="13" t="s">
        <v>1190</v>
      </c>
      <c r="D21" s="14"/>
    </row>
    <row r="22" spans="1:7" ht="19.5" customHeight="1">
      <c r="A22" s="13"/>
      <c r="G22" s="178"/>
    </row>
    <row r="24" spans="1:2" ht="12.75">
      <c r="A24" s="34"/>
      <c r="B24" s="34"/>
    </row>
    <row r="25" spans="1:2" ht="12.75">
      <c r="A25" s="21"/>
      <c r="B25" s="34"/>
    </row>
    <row r="26" spans="1:2" ht="12.75">
      <c r="A26" s="21"/>
      <c r="B26" s="34"/>
    </row>
    <row r="27" spans="1:2" ht="12.75">
      <c r="A27" s="21"/>
      <c r="B27" s="34"/>
    </row>
    <row r="28" spans="1:2" ht="12.75">
      <c r="A28" s="34"/>
      <c r="B28" s="34"/>
    </row>
  </sheetData>
  <mergeCells count="10">
    <mergeCell ref="A1:G1"/>
    <mergeCell ref="A2:I2"/>
    <mergeCell ref="A3:I3"/>
    <mergeCell ref="A5:A7"/>
    <mergeCell ref="B5:C5"/>
    <mergeCell ref="D5:E5"/>
    <mergeCell ref="F5:G5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923" customWidth="1"/>
    <col min="2" max="2" width="9.140625" style="923" bestFit="1" customWidth="1"/>
    <col min="3" max="3" width="8.140625" style="923" bestFit="1" customWidth="1"/>
    <col min="4" max="4" width="8.28125" style="923" bestFit="1" customWidth="1"/>
    <col min="5" max="5" width="8.140625" style="923" bestFit="1" customWidth="1"/>
    <col min="6" max="6" width="8.7109375" style="923" bestFit="1" customWidth="1"/>
    <col min="7" max="7" width="8.28125" style="923" bestFit="1" customWidth="1"/>
    <col min="8" max="8" width="8.140625" style="923" bestFit="1" customWidth="1"/>
    <col min="9" max="12" width="8.57421875" style="923" bestFit="1" customWidth="1"/>
    <col min="13" max="16384" width="9.140625" style="923" customWidth="1"/>
  </cols>
  <sheetData>
    <row r="1" spans="1:13" ht="12.75">
      <c r="A1" s="1460" t="s">
        <v>963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8"/>
    </row>
    <row r="2" spans="1:12" ht="15.75">
      <c r="A2" s="1519" t="s">
        <v>1193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</row>
    <row r="3" spans="1:12" ht="15.75" customHeight="1">
      <c r="A3" s="1519" t="s">
        <v>149</v>
      </c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</row>
    <row r="4" spans="1:12" ht="12.75">
      <c r="A4" s="1520" t="s">
        <v>957</v>
      </c>
      <c r="B4" s="1520"/>
      <c r="C4" s="1520"/>
      <c r="D4" s="1520"/>
      <c r="E4" s="1520"/>
      <c r="F4" s="1520"/>
      <c r="G4" s="1520"/>
      <c r="H4" s="1520"/>
      <c r="I4" s="1520"/>
      <c r="J4" s="1520"/>
      <c r="K4" s="1520"/>
      <c r="L4" s="1520"/>
    </row>
    <row r="5" spans="1:12" ht="13.5" thickBot="1">
      <c r="A5" s="1511" t="s">
        <v>1226</v>
      </c>
      <c r="B5" s="1511"/>
      <c r="C5" s="1511"/>
      <c r="D5" s="1511"/>
      <c r="E5" s="1511"/>
      <c r="F5" s="1511"/>
      <c r="G5" s="1511"/>
      <c r="H5" s="1511"/>
      <c r="I5" s="1511"/>
      <c r="J5" s="1511"/>
      <c r="K5" s="1511"/>
      <c r="L5" s="1511"/>
    </row>
    <row r="6" spans="1:12" ht="21.75" customHeight="1" thickTop="1">
      <c r="A6" s="1512" t="s">
        <v>150</v>
      </c>
      <c r="B6" s="1514" t="s">
        <v>151</v>
      </c>
      <c r="C6" s="991" t="s">
        <v>638</v>
      </c>
      <c r="D6" s="1516" t="s">
        <v>8</v>
      </c>
      <c r="E6" s="1517"/>
      <c r="F6" s="1518" t="s">
        <v>1443</v>
      </c>
      <c r="G6" s="1518"/>
      <c r="H6" s="1517"/>
      <c r="I6" s="1508" t="s">
        <v>34</v>
      </c>
      <c r="J6" s="1509"/>
      <c r="K6" s="1509"/>
      <c r="L6" s="1510"/>
    </row>
    <row r="7" spans="1:12" ht="19.5" customHeight="1">
      <c r="A7" s="1513"/>
      <c r="B7" s="1515"/>
      <c r="C7" s="992" t="s">
        <v>1352</v>
      </c>
      <c r="D7" s="992" t="s">
        <v>836</v>
      </c>
      <c r="E7" s="992" t="s">
        <v>1352</v>
      </c>
      <c r="F7" s="992" t="s">
        <v>1120</v>
      </c>
      <c r="G7" s="992" t="s">
        <v>836</v>
      </c>
      <c r="H7" s="992" t="s">
        <v>1352</v>
      </c>
      <c r="I7" s="993" t="s">
        <v>152</v>
      </c>
      <c r="J7" s="994" t="s">
        <v>152</v>
      </c>
      <c r="K7" s="995" t="s">
        <v>153</v>
      </c>
      <c r="L7" s="996" t="s">
        <v>153</v>
      </c>
    </row>
    <row r="8" spans="1:12" ht="16.5" customHeight="1">
      <c r="A8" s="997">
        <v>1</v>
      </c>
      <c r="B8" s="998">
        <v>2</v>
      </c>
      <c r="C8" s="999">
        <v>3</v>
      </c>
      <c r="D8" s="998">
        <v>4</v>
      </c>
      <c r="E8" s="998">
        <v>5</v>
      </c>
      <c r="F8" s="1000">
        <v>6</v>
      </c>
      <c r="G8" s="994">
        <v>7</v>
      </c>
      <c r="H8" s="999">
        <v>8</v>
      </c>
      <c r="I8" s="1001" t="s">
        <v>1047</v>
      </c>
      <c r="J8" s="1002" t="s">
        <v>1048</v>
      </c>
      <c r="K8" s="1003" t="s">
        <v>1049</v>
      </c>
      <c r="L8" s="1004" t="s">
        <v>1050</v>
      </c>
    </row>
    <row r="9" spans="1:12" ht="24" customHeight="1">
      <c r="A9" s="924" t="s">
        <v>1195</v>
      </c>
      <c r="B9" s="925">
        <v>100</v>
      </c>
      <c r="C9" s="1005">
        <v>172.9</v>
      </c>
      <c r="D9" s="1005">
        <v>203.2</v>
      </c>
      <c r="E9" s="1005">
        <v>200.6</v>
      </c>
      <c r="F9" s="1006">
        <v>224.10413253043902</v>
      </c>
      <c r="G9" s="1006">
        <v>226.04364985811122</v>
      </c>
      <c r="H9" s="1007">
        <v>226.3742577763629</v>
      </c>
      <c r="I9" s="926">
        <v>16.020821283979174</v>
      </c>
      <c r="J9" s="926">
        <v>-1.2795275590551114</v>
      </c>
      <c r="K9" s="926">
        <v>12.84858313876515</v>
      </c>
      <c r="L9" s="927">
        <v>0.14625844099545304</v>
      </c>
    </row>
    <row r="10" spans="1:12" ht="21" customHeight="1">
      <c r="A10" s="928" t="s">
        <v>1196</v>
      </c>
      <c r="B10" s="929">
        <v>49.593021995747016</v>
      </c>
      <c r="C10" s="1008">
        <v>168.6</v>
      </c>
      <c r="D10" s="1009">
        <v>225.7</v>
      </c>
      <c r="E10" s="1009">
        <v>219.5</v>
      </c>
      <c r="F10" s="1009">
        <v>255.79679840354345</v>
      </c>
      <c r="G10" s="1009">
        <v>257.9947388807873</v>
      </c>
      <c r="H10" s="1010">
        <v>255.13995443709845</v>
      </c>
      <c r="I10" s="930">
        <v>30.18979833926454</v>
      </c>
      <c r="J10" s="930">
        <v>-2.747009304386353</v>
      </c>
      <c r="K10" s="930">
        <v>16.236881292527755</v>
      </c>
      <c r="L10" s="931">
        <v>-1.1065281625792949</v>
      </c>
    </row>
    <row r="11" spans="1:12" ht="21" customHeight="1">
      <c r="A11" s="932" t="s">
        <v>1197</v>
      </c>
      <c r="B11" s="933">
        <v>16.575694084141823</v>
      </c>
      <c r="C11" s="1011">
        <v>159.9</v>
      </c>
      <c r="D11" s="1011">
        <v>185.7</v>
      </c>
      <c r="E11" s="1011">
        <v>192.5</v>
      </c>
      <c r="F11" s="1011">
        <v>218.8691129850934</v>
      </c>
      <c r="G11" s="1011">
        <v>218.8691129850934</v>
      </c>
      <c r="H11" s="1012">
        <v>215.62796567372777</v>
      </c>
      <c r="I11" s="934">
        <v>20.387742338961857</v>
      </c>
      <c r="J11" s="934">
        <v>3.661820140010775</v>
      </c>
      <c r="K11" s="934">
        <v>12.014527622715732</v>
      </c>
      <c r="L11" s="935">
        <v>-1.4808609890909423</v>
      </c>
    </row>
    <row r="12" spans="1:12" ht="21" customHeight="1">
      <c r="A12" s="932" t="s">
        <v>1198</v>
      </c>
      <c r="B12" s="933">
        <v>6.086031204033311</v>
      </c>
      <c r="C12" s="1011">
        <v>151.6</v>
      </c>
      <c r="D12" s="1011">
        <v>306.6</v>
      </c>
      <c r="E12" s="1011">
        <v>249.7</v>
      </c>
      <c r="F12" s="1011">
        <v>280.9409051658172</v>
      </c>
      <c r="G12" s="1011">
        <v>270.62506440937534</v>
      </c>
      <c r="H12" s="1012">
        <v>261.22510957004965</v>
      </c>
      <c r="I12" s="934">
        <v>64.70976253298153</v>
      </c>
      <c r="J12" s="934">
        <v>-18.55838225701241</v>
      </c>
      <c r="K12" s="934">
        <v>4.615582527052325</v>
      </c>
      <c r="L12" s="935">
        <v>-3.4734235943151077</v>
      </c>
    </row>
    <row r="13" spans="1:12" ht="21" customHeight="1">
      <c r="A13" s="932" t="s">
        <v>1199</v>
      </c>
      <c r="B13" s="933">
        <v>3.770519507075808</v>
      </c>
      <c r="C13" s="1011">
        <v>214.3</v>
      </c>
      <c r="D13" s="1011">
        <v>275.2</v>
      </c>
      <c r="E13" s="1011">
        <v>287.2</v>
      </c>
      <c r="F13" s="1011">
        <v>283.85175163569176</v>
      </c>
      <c r="G13" s="1011">
        <v>283.85175163569176</v>
      </c>
      <c r="H13" s="1012">
        <v>283.85175163569176</v>
      </c>
      <c r="I13" s="934">
        <v>34.017732151189904</v>
      </c>
      <c r="J13" s="934">
        <v>4.360465116279073</v>
      </c>
      <c r="K13" s="934">
        <v>-1.1658246393830893</v>
      </c>
      <c r="L13" s="935">
        <v>0</v>
      </c>
    </row>
    <row r="14" spans="1:12" ht="21" customHeight="1">
      <c r="A14" s="932" t="s">
        <v>1200</v>
      </c>
      <c r="B14" s="933">
        <v>11.183012678383857</v>
      </c>
      <c r="C14" s="1011">
        <v>149.5</v>
      </c>
      <c r="D14" s="1011">
        <v>190.3</v>
      </c>
      <c r="E14" s="1011">
        <v>175.9</v>
      </c>
      <c r="F14" s="1011">
        <v>234.14746824839852</v>
      </c>
      <c r="G14" s="1011">
        <v>249.50871696672374</v>
      </c>
      <c r="H14" s="1012">
        <v>245.57081368632555</v>
      </c>
      <c r="I14" s="934">
        <v>17.658862876254176</v>
      </c>
      <c r="J14" s="934">
        <v>-7.566999474513921</v>
      </c>
      <c r="K14" s="934">
        <v>39.60819425032719</v>
      </c>
      <c r="L14" s="935">
        <v>-1.5782628071160332</v>
      </c>
    </row>
    <row r="15" spans="1:12" ht="21" customHeight="1">
      <c r="A15" s="932" t="s">
        <v>1201</v>
      </c>
      <c r="B15" s="933">
        <v>1.9487350779721184</v>
      </c>
      <c r="C15" s="1011">
        <v>130.8</v>
      </c>
      <c r="D15" s="1011">
        <v>203.9</v>
      </c>
      <c r="E15" s="1011">
        <v>196.6</v>
      </c>
      <c r="F15" s="1011">
        <v>278.165466935501</v>
      </c>
      <c r="G15" s="1011">
        <v>278.165466935501</v>
      </c>
      <c r="H15" s="1012">
        <v>278.165466935501</v>
      </c>
      <c r="I15" s="934">
        <v>50.3058103975535</v>
      </c>
      <c r="J15" s="934">
        <v>-3.5801863658656288</v>
      </c>
      <c r="K15" s="934">
        <v>41.48802997736573</v>
      </c>
      <c r="L15" s="935">
        <v>0</v>
      </c>
    </row>
    <row r="16" spans="1:12" ht="21" customHeight="1">
      <c r="A16" s="932" t="s">
        <v>1202</v>
      </c>
      <c r="B16" s="933">
        <v>10.019129444140097</v>
      </c>
      <c r="C16" s="1011">
        <v>204.7</v>
      </c>
      <c r="D16" s="1011">
        <v>268.1</v>
      </c>
      <c r="E16" s="1011">
        <v>273.8</v>
      </c>
      <c r="F16" s="1011">
        <v>310.8898499351897</v>
      </c>
      <c r="G16" s="1011">
        <v>310.8898499351897</v>
      </c>
      <c r="H16" s="1012">
        <v>312.22981973330496</v>
      </c>
      <c r="I16" s="934">
        <v>33.75671714704447</v>
      </c>
      <c r="J16" s="934">
        <v>2.1260723610593004</v>
      </c>
      <c r="K16" s="934">
        <v>14.035726710483914</v>
      </c>
      <c r="L16" s="935">
        <v>0.4310111116186448</v>
      </c>
    </row>
    <row r="17" spans="1:12" ht="21" customHeight="1">
      <c r="A17" s="928" t="s">
        <v>1203</v>
      </c>
      <c r="B17" s="936">
        <v>20.37273710722672</v>
      </c>
      <c r="C17" s="1008">
        <v>161.8</v>
      </c>
      <c r="D17" s="1009">
        <v>176.4</v>
      </c>
      <c r="E17" s="1009">
        <v>178.6</v>
      </c>
      <c r="F17" s="1009">
        <v>188.34329450960965</v>
      </c>
      <c r="G17" s="1009">
        <v>188.34329450960965</v>
      </c>
      <c r="H17" s="1010">
        <v>193.38510450683964</v>
      </c>
      <c r="I17" s="930">
        <v>10.383189122373281</v>
      </c>
      <c r="J17" s="930">
        <v>1.247165532879805</v>
      </c>
      <c r="K17" s="930">
        <v>8.27833399039173</v>
      </c>
      <c r="L17" s="931">
        <v>2.6769256693514762</v>
      </c>
    </row>
    <row r="18" spans="1:12" ht="21" customHeight="1">
      <c r="A18" s="932" t="s">
        <v>1204</v>
      </c>
      <c r="B18" s="933">
        <v>6.117694570987977</v>
      </c>
      <c r="C18" s="1011">
        <v>150.8</v>
      </c>
      <c r="D18" s="1011">
        <v>171.4</v>
      </c>
      <c r="E18" s="1011">
        <v>173.6</v>
      </c>
      <c r="F18" s="1011">
        <v>180.37173879727112</v>
      </c>
      <c r="G18" s="1011">
        <v>180.37173879727112</v>
      </c>
      <c r="H18" s="1012">
        <v>180.79619917133323</v>
      </c>
      <c r="I18" s="934">
        <v>15.119363395225463</v>
      </c>
      <c r="J18" s="934">
        <v>1.2835472578763216</v>
      </c>
      <c r="K18" s="934">
        <v>4.145276020353236</v>
      </c>
      <c r="L18" s="935">
        <v>0.23532532141257434</v>
      </c>
    </row>
    <row r="19" spans="1:12" ht="21" customHeight="1">
      <c r="A19" s="932" t="s">
        <v>1205</v>
      </c>
      <c r="B19" s="933">
        <v>5.683628753648385</v>
      </c>
      <c r="C19" s="1011">
        <v>158.8</v>
      </c>
      <c r="D19" s="1011">
        <v>179.5</v>
      </c>
      <c r="E19" s="1011">
        <v>181.7</v>
      </c>
      <c r="F19" s="1011">
        <v>196.61987462942056</v>
      </c>
      <c r="G19" s="1011">
        <v>196.61987462942056</v>
      </c>
      <c r="H19" s="1012">
        <v>210.41622379910632</v>
      </c>
      <c r="I19" s="934">
        <v>14.420654911838767</v>
      </c>
      <c r="J19" s="934">
        <v>1.2256267409470638</v>
      </c>
      <c r="K19" s="934">
        <v>15.804195816789402</v>
      </c>
      <c r="L19" s="935">
        <v>7.0167622656094295</v>
      </c>
    </row>
    <row r="20" spans="1:12" ht="21" customHeight="1">
      <c r="A20" s="932" t="s">
        <v>1206</v>
      </c>
      <c r="B20" s="933">
        <v>4.4957766210627</v>
      </c>
      <c r="C20" s="1011">
        <v>208</v>
      </c>
      <c r="D20" s="1011">
        <v>219.3</v>
      </c>
      <c r="E20" s="1011">
        <v>223.3</v>
      </c>
      <c r="F20" s="1011">
        <v>234.29434409400508</v>
      </c>
      <c r="G20" s="1011">
        <v>234.29434409400508</v>
      </c>
      <c r="H20" s="1012">
        <v>236.0114048292235</v>
      </c>
      <c r="I20" s="934">
        <v>7.355769230769241</v>
      </c>
      <c r="J20" s="934">
        <v>1.8239854081167266</v>
      </c>
      <c r="K20" s="934">
        <v>5.692523434493268</v>
      </c>
      <c r="L20" s="935">
        <v>0.7328647824846684</v>
      </c>
    </row>
    <row r="21" spans="1:12" ht="21" customHeight="1">
      <c r="A21" s="932" t="s">
        <v>1207</v>
      </c>
      <c r="B21" s="933">
        <v>4.065637161527658</v>
      </c>
      <c r="C21" s="1011">
        <v>131.4</v>
      </c>
      <c r="D21" s="1011">
        <v>132</v>
      </c>
      <c r="E21" s="1011">
        <v>132.5</v>
      </c>
      <c r="F21" s="1011">
        <v>137.93498758481266</v>
      </c>
      <c r="G21" s="1011">
        <v>137.93498758481266</v>
      </c>
      <c r="H21" s="1012">
        <v>141.34108072685677</v>
      </c>
      <c r="I21" s="934">
        <v>0.8371385083713676</v>
      </c>
      <c r="J21" s="934">
        <v>0.37878787878788955</v>
      </c>
      <c r="K21" s="934">
        <v>6.67251375611832</v>
      </c>
      <c r="L21" s="935">
        <v>2.469346756528907</v>
      </c>
    </row>
    <row r="22" spans="1:12" s="937" customFormat="1" ht="21" customHeight="1">
      <c r="A22" s="928" t="s">
        <v>1208</v>
      </c>
      <c r="B22" s="936">
        <v>30.044340897026256</v>
      </c>
      <c r="C22" s="1008">
        <v>187.5</v>
      </c>
      <c r="D22" s="1009">
        <v>184.2</v>
      </c>
      <c r="E22" s="1009">
        <v>184.1</v>
      </c>
      <c r="F22" s="1009">
        <v>196.02922529939678</v>
      </c>
      <c r="G22" s="1009">
        <v>198.8576283805623</v>
      </c>
      <c r="H22" s="1010">
        <v>201.2523108596145</v>
      </c>
      <c r="I22" s="930">
        <v>-1.8133333333333326</v>
      </c>
      <c r="J22" s="930">
        <v>-0.05428881650379935</v>
      </c>
      <c r="K22" s="930">
        <v>9.316844573391919</v>
      </c>
      <c r="L22" s="931">
        <v>1.2042195708325636</v>
      </c>
    </row>
    <row r="23" spans="1:12" ht="21" customHeight="1">
      <c r="A23" s="932" t="s">
        <v>1209</v>
      </c>
      <c r="B23" s="933">
        <v>5.397977971447429</v>
      </c>
      <c r="C23" s="1011">
        <v>323.8</v>
      </c>
      <c r="D23" s="1011">
        <v>306.5</v>
      </c>
      <c r="E23" s="1011">
        <v>306.5</v>
      </c>
      <c r="F23" s="1011">
        <v>345.7372587735396</v>
      </c>
      <c r="G23" s="1011">
        <v>361.47448904444155</v>
      </c>
      <c r="H23" s="1012">
        <v>361.47448904444155</v>
      </c>
      <c r="I23" s="934">
        <v>-5.342804200123538</v>
      </c>
      <c r="J23" s="934">
        <v>0</v>
      </c>
      <c r="K23" s="934">
        <v>17.936211760013563</v>
      </c>
      <c r="L23" s="935">
        <v>0</v>
      </c>
    </row>
    <row r="24" spans="1:12" ht="21" customHeight="1">
      <c r="A24" s="932" t="s">
        <v>1210</v>
      </c>
      <c r="B24" s="933">
        <v>2.4560330063653932</v>
      </c>
      <c r="C24" s="1011">
        <v>211.7</v>
      </c>
      <c r="D24" s="1011">
        <v>186.6</v>
      </c>
      <c r="E24" s="1011">
        <v>186.6</v>
      </c>
      <c r="F24" s="1011">
        <v>198.299917364442</v>
      </c>
      <c r="G24" s="1011">
        <v>198.299917364442</v>
      </c>
      <c r="H24" s="1012">
        <v>198.299917364442</v>
      </c>
      <c r="I24" s="934">
        <v>-11.856400566839866</v>
      </c>
      <c r="J24" s="934">
        <v>0</v>
      </c>
      <c r="K24" s="934">
        <v>6.270052178157542</v>
      </c>
      <c r="L24" s="935">
        <v>0</v>
      </c>
    </row>
    <row r="25" spans="1:12" ht="21" customHeight="1">
      <c r="A25" s="932" t="s">
        <v>1211</v>
      </c>
      <c r="B25" s="933">
        <v>6.973714820123034</v>
      </c>
      <c r="C25" s="1011">
        <v>162.6</v>
      </c>
      <c r="D25" s="1011">
        <v>162.6</v>
      </c>
      <c r="E25" s="1011">
        <v>162.6</v>
      </c>
      <c r="F25" s="1011">
        <v>166.50280817454887</v>
      </c>
      <c r="G25" s="1011">
        <v>166.50280817454887</v>
      </c>
      <c r="H25" s="1012">
        <v>174.5028121283308</v>
      </c>
      <c r="I25" s="934">
        <v>0</v>
      </c>
      <c r="J25" s="934">
        <v>0</v>
      </c>
      <c r="K25" s="934">
        <v>7.320302661950052</v>
      </c>
      <c r="L25" s="935">
        <v>4.804726143354472</v>
      </c>
    </row>
    <row r="26" spans="1:12" ht="21" customHeight="1">
      <c r="A26" s="932" t="s">
        <v>1217</v>
      </c>
      <c r="B26" s="933">
        <v>1.8659527269142209</v>
      </c>
      <c r="C26" s="1011">
        <v>101.5</v>
      </c>
      <c r="D26" s="1011">
        <v>95.1</v>
      </c>
      <c r="E26" s="1011">
        <v>95.1</v>
      </c>
      <c r="F26" s="1011">
        <v>101.15113316160269</v>
      </c>
      <c r="G26" s="1011">
        <v>101.15113316160269</v>
      </c>
      <c r="H26" s="1012">
        <v>101.15113316160269</v>
      </c>
      <c r="I26" s="934">
        <v>-6.305418719211829</v>
      </c>
      <c r="J26" s="934">
        <v>0</v>
      </c>
      <c r="K26" s="934">
        <v>6.362916047952353</v>
      </c>
      <c r="L26" s="935">
        <v>0</v>
      </c>
    </row>
    <row r="27" spans="1:12" ht="21" customHeight="1">
      <c r="A27" s="932" t="s">
        <v>1219</v>
      </c>
      <c r="B27" s="933">
        <v>2.731641690470963</v>
      </c>
      <c r="C27" s="1011">
        <v>122</v>
      </c>
      <c r="D27" s="1011">
        <v>129.4</v>
      </c>
      <c r="E27" s="1011">
        <v>130.1</v>
      </c>
      <c r="F27" s="1011">
        <v>131.49509377962363</v>
      </c>
      <c r="G27" s="1011">
        <v>131.49509377962363</v>
      </c>
      <c r="H27" s="1012">
        <v>131.49509377962363</v>
      </c>
      <c r="I27" s="934">
        <v>6.639344262295083</v>
      </c>
      <c r="J27" s="934">
        <v>0.5409582689335224</v>
      </c>
      <c r="K27" s="934">
        <v>1.0723241964824268</v>
      </c>
      <c r="L27" s="935">
        <v>0</v>
      </c>
    </row>
    <row r="28" spans="1:12" ht="21" customHeight="1">
      <c r="A28" s="932" t="s">
        <v>1229</v>
      </c>
      <c r="B28" s="933">
        <v>3.1001290737979397</v>
      </c>
      <c r="C28" s="1011">
        <v>130.1</v>
      </c>
      <c r="D28" s="1011">
        <v>128.1</v>
      </c>
      <c r="E28" s="1011">
        <v>127</v>
      </c>
      <c r="F28" s="1011">
        <v>131.8148802467192</v>
      </c>
      <c r="G28" s="1011">
        <v>131.8148802467192</v>
      </c>
      <c r="H28" s="1012">
        <v>136.53428420644204</v>
      </c>
      <c r="I28" s="934">
        <v>-2.382782475019212</v>
      </c>
      <c r="J28" s="934">
        <v>-0.8587041373926638</v>
      </c>
      <c r="K28" s="934">
        <v>7.507310398773257</v>
      </c>
      <c r="L28" s="935">
        <v>3.580327161007517</v>
      </c>
    </row>
    <row r="29" spans="1:12" ht="21" customHeight="1" thickBot="1">
      <c r="A29" s="938" t="s">
        <v>1230</v>
      </c>
      <c r="B29" s="939">
        <v>7.508891607907275</v>
      </c>
      <c r="C29" s="1013">
        <v>173.5</v>
      </c>
      <c r="D29" s="1013">
        <v>180.8</v>
      </c>
      <c r="E29" s="1013">
        <v>180.6</v>
      </c>
      <c r="F29" s="1013">
        <v>188.6521269491185</v>
      </c>
      <c r="G29" s="1013">
        <v>188.6521269491185</v>
      </c>
      <c r="H29" s="1014">
        <v>188.85218342008184</v>
      </c>
      <c r="I29" s="940">
        <v>4.092219020172919</v>
      </c>
      <c r="J29" s="940">
        <v>-0.11061946902655961</v>
      </c>
      <c r="K29" s="940">
        <v>4.569315293511551</v>
      </c>
      <c r="L29" s="941">
        <v>0.1060451711828847</v>
      </c>
    </row>
    <row r="30" ht="13.5" thickTop="1">
      <c r="A30" s="923" t="s">
        <v>656</v>
      </c>
    </row>
    <row r="31" ht="12.75">
      <c r="E31" s="923" t="s">
        <v>154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96" t="s">
        <v>964</v>
      </c>
      <c r="B1" s="1496"/>
      <c r="C1" s="1496"/>
      <c r="D1" s="1496"/>
      <c r="E1" s="1496"/>
      <c r="F1" s="1496"/>
      <c r="G1" s="1496"/>
      <c r="H1" s="33"/>
      <c r="I1" s="33"/>
    </row>
    <row r="2" spans="1:10" ht="19.5" customHeight="1">
      <c r="A2" s="1497" t="s">
        <v>374</v>
      </c>
      <c r="B2" s="1497"/>
      <c r="C2" s="1497"/>
      <c r="D2" s="1497"/>
      <c r="E2" s="1497"/>
      <c r="F2" s="1497"/>
      <c r="G2" s="1497"/>
      <c r="H2" s="1497"/>
      <c r="I2" s="1497"/>
      <c r="J2" s="178"/>
    </row>
    <row r="3" spans="1:9" ht="14.25" customHeight="1">
      <c r="A3" s="1521" t="s">
        <v>1194</v>
      </c>
      <c r="B3" s="1521"/>
      <c r="C3" s="1521"/>
      <c r="D3" s="1521"/>
      <c r="E3" s="1521"/>
      <c r="F3" s="1521"/>
      <c r="G3" s="1521"/>
      <c r="H3" s="1521"/>
      <c r="I3" s="1521"/>
    </row>
    <row r="4" spans="1:9" ht="15.75" customHeight="1">
      <c r="A4" s="1498" t="s">
        <v>920</v>
      </c>
      <c r="B4" s="1499"/>
      <c r="C4" s="1499"/>
      <c r="D4" s="1499"/>
      <c r="E4" s="1499"/>
      <c r="F4" s="1499"/>
      <c r="G4" s="1499"/>
      <c r="H4" s="1499"/>
      <c r="I4" s="1499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500" t="s">
        <v>1715</v>
      </c>
      <c r="B6" s="1503" t="s">
        <v>638</v>
      </c>
      <c r="C6" s="1503"/>
      <c r="D6" s="1503" t="s">
        <v>8</v>
      </c>
      <c r="E6" s="1503"/>
      <c r="F6" s="1503" t="s">
        <v>1442</v>
      </c>
      <c r="G6" s="1504"/>
      <c r="H6" s="10" t="s">
        <v>1186</v>
      </c>
      <c r="I6" s="11"/>
      <c r="J6" s="14"/>
      <c r="K6" s="14"/>
      <c r="L6" s="14"/>
      <c r="M6" s="14"/>
    </row>
    <row r="7" spans="1:13" ht="24.75" customHeight="1">
      <c r="A7" s="1502"/>
      <c r="B7" s="1015" t="s">
        <v>1668</v>
      </c>
      <c r="C7" s="1016" t="s">
        <v>1467</v>
      </c>
      <c r="D7" s="1016" t="s">
        <v>1668</v>
      </c>
      <c r="E7" s="1015" t="s">
        <v>1467</v>
      </c>
      <c r="F7" s="1015" t="s">
        <v>1668</v>
      </c>
      <c r="G7" s="1017" t="s">
        <v>1467</v>
      </c>
      <c r="H7" s="12" t="s">
        <v>1187</v>
      </c>
      <c r="I7" s="12" t="s">
        <v>1188</v>
      </c>
      <c r="J7" s="14"/>
      <c r="K7" s="14"/>
      <c r="L7" s="14"/>
      <c r="M7" s="14"/>
    </row>
    <row r="8" spans="1:16" ht="24.75" customHeight="1">
      <c r="A8" s="1018" t="s">
        <v>944</v>
      </c>
      <c r="B8" s="1019">
        <v>177.9</v>
      </c>
      <c r="C8" s="1019">
        <v>11.1875</v>
      </c>
      <c r="D8" s="1019">
        <v>201.4</v>
      </c>
      <c r="E8" s="1019">
        <v>13.2</v>
      </c>
      <c r="F8" s="1019">
        <v>218.4</v>
      </c>
      <c r="G8" s="1020">
        <v>8.4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018" t="s">
        <v>1455</v>
      </c>
      <c r="B9" s="1019">
        <v>180.3</v>
      </c>
      <c r="C9" s="1019">
        <v>10.275229357798167</v>
      </c>
      <c r="D9" s="1019">
        <v>203</v>
      </c>
      <c r="E9" s="1019">
        <v>12.6</v>
      </c>
      <c r="F9" s="1019">
        <v>219.6</v>
      </c>
      <c r="G9" s="1020">
        <v>8.2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018" t="s">
        <v>1456</v>
      </c>
      <c r="B10" s="1019">
        <v>179.6</v>
      </c>
      <c r="C10" s="1019">
        <v>9.31223371880705</v>
      </c>
      <c r="D10" s="1019">
        <v>206.1</v>
      </c>
      <c r="E10" s="1019">
        <v>14.8</v>
      </c>
      <c r="F10" s="1019">
        <v>222.5</v>
      </c>
      <c r="G10" s="1020">
        <v>8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018" t="s">
        <v>1457</v>
      </c>
      <c r="B11" s="1019">
        <v>176.1</v>
      </c>
      <c r="C11" s="1019">
        <v>9.17544947303162</v>
      </c>
      <c r="D11" s="1019">
        <v>208.7</v>
      </c>
      <c r="E11" s="1019">
        <v>18.5</v>
      </c>
      <c r="F11" s="1019">
        <v>224.1</v>
      </c>
      <c r="G11" s="1020">
        <v>7.4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018" t="s">
        <v>1458</v>
      </c>
      <c r="B12" s="1019">
        <v>170.9</v>
      </c>
      <c r="C12" s="1019">
        <v>10.11597938144331</v>
      </c>
      <c r="D12" s="1019">
        <v>203.2</v>
      </c>
      <c r="E12" s="1019">
        <v>18.9</v>
      </c>
      <c r="F12" s="1019">
        <v>226.04364985811122</v>
      </c>
      <c r="G12" s="1020">
        <v>11.2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018" t="s">
        <v>1459</v>
      </c>
      <c r="B13" s="1019">
        <v>172.9</v>
      </c>
      <c r="C13" s="1019">
        <v>14.65517241379311</v>
      </c>
      <c r="D13" s="1019">
        <v>200.6</v>
      </c>
      <c r="E13" s="1019">
        <v>16</v>
      </c>
      <c r="F13" s="1019">
        <v>226.3742577763629</v>
      </c>
      <c r="G13" s="1020">
        <v>12.8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018" t="s">
        <v>1460</v>
      </c>
      <c r="B14" s="1019">
        <v>174</v>
      </c>
      <c r="C14" s="1019">
        <v>15.003304692663576</v>
      </c>
      <c r="D14" s="1019">
        <v>198.7</v>
      </c>
      <c r="E14" s="1019">
        <v>14.2</v>
      </c>
      <c r="F14" s="1019"/>
      <c r="G14" s="1020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018" t="s">
        <v>1461</v>
      </c>
      <c r="B15" s="1019">
        <v>175.6</v>
      </c>
      <c r="C15" s="1019">
        <v>12.276214833759582</v>
      </c>
      <c r="D15" s="1019">
        <v>197</v>
      </c>
      <c r="E15" s="1019">
        <v>12.2</v>
      </c>
      <c r="F15" s="1019"/>
      <c r="G15" s="1020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018" t="s">
        <v>1462</v>
      </c>
      <c r="B16" s="1019">
        <v>178.1</v>
      </c>
      <c r="C16" s="1019">
        <v>13.729246487867172</v>
      </c>
      <c r="D16" s="1019">
        <v>197.6</v>
      </c>
      <c r="E16" s="1019">
        <v>10.9</v>
      </c>
      <c r="F16" s="1019"/>
      <c r="G16" s="1020"/>
      <c r="K16" s="14"/>
      <c r="L16" s="14"/>
      <c r="M16" s="14"/>
      <c r="N16" s="14"/>
      <c r="O16" s="14"/>
      <c r="P16" s="14"/>
    </row>
    <row r="17" spans="1:16" ht="24.75" customHeight="1">
      <c r="A17" s="1018" t="s">
        <v>1463</v>
      </c>
      <c r="B17" s="1019">
        <v>184.9</v>
      </c>
      <c r="C17" s="1019">
        <v>15.490318550905698</v>
      </c>
      <c r="D17" s="1019">
        <v>200.4</v>
      </c>
      <c r="E17" s="1019">
        <v>8.4</v>
      </c>
      <c r="F17" s="1019"/>
      <c r="G17" s="1020"/>
      <c r="K17" s="14"/>
      <c r="L17" s="14"/>
      <c r="M17" s="14"/>
      <c r="N17" s="14"/>
      <c r="O17" s="14"/>
      <c r="P17" s="14"/>
    </row>
    <row r="18" spans="1:16" ht="24.75" customHeight="1">
      <c r="A18" s="1018" t="s">
        <v>1464</v>
      </c>
      <c r="B18" s="1019">
        <v>193</v>
      </c>
      <c r="C18" s="1019">
        <v>17.040630685263807</v>
      </c>
      <c r="D18" s="1019">
        <v>205.2</v>
      </c>
      <c r="E18" s="1019">
        <v>6.3</v>
      </c>
      <c r="F18" s="1019"/>
      <c r="G18" s="1020"/>
      <c r="K18" s="14"/>
      <c r="L18" s="14"/>
      <c r="M18" s="14"/>
      <c r="N18" s="14"/>
      <c r="O18" s="14"/>
      <c r="P18" s="14"/>
    </row>
    <row r="19" spans="1:16" ht="24.75" customHeight="1">
      <c r="A19" s="1018" t="s">
        <v>1465</v>
      </c>
      <c r="B19" s="1019">
        <v>198</v>
      </c>
      <c r="C19" s="1019">
        <v>15.250291036088456</v>
      </c>
      <c r="D19" s="1019">
        <v>211.8</v>
      </c>
      <c r="E19" s="1019">
        <v>7</v>
      </c>
      <c r="F19" s="1019"/>
      <c r="G19" s="1020"/>
      <c r="K19" s="14"/>
      <c r="L19" s="14"/>
      <c r="M19" s="14"/>
      <c r="N19" s="14"/>
      <c r="O19" s="14"/>
      <c r="P19" s="14"/>
    </row>
    <row r="20" spans="1:7" ht="24.75" customHeight="1" thickBot="1">
      <c r="A20" s="1021" t="s">
        <v>1189</v>
      </c>
      <c r="B20" s="1022">
        <v>180.1</v>
      </c>
      <c r="C20" s="1022">
        <v>12.8</v>
      </c>
      <c r="D20" s="1022">
        <v>202.8</v>
      </c>
      <c r="E20" s="1022">
        <v>12.6</v>
      </c>
      <c r="F20" s="1022"/>
      <c r="G20" s="1023"/>
    </row>
    <row r="21" spans="1:4" ht="13.5" thickTop="1">
      <c r="A21" s="13" t="s">
        <v>1190</v>
      </c>
      <c r="D21" s="14"/>
    </row>
    <row r="22" spans="1:7" ht="19.5" customHeight="1">
      <c r="A22" s="13"/>
      <c r="G22" s="178"/>
    </row>
    <row r="24" spans="1:2" ht="12.75">
      <c r="A24" s="34"/>
      <c r="B24" s="34"/>
    </row>
    <row r="25" spans="1:2" ht="12.75">
      <c r="A25" s="21"/>
      <c r="B25" s="34"/>
    </row>
    <row r="26" spans="1:2" ht="12.75">
      <c r="A26" s="21"/>
      <c r="B26" s="34"/>
    </row>
    <row r="27" spans="1:2" ht="12.75">
      <c r="A27" s="21"/>
      <c r="B27" s="34"/>
    </row>
    <row r="28" spans="1:2" ht="12.75">
      <c r="A28" s="34"/>
      <c r="B28" s="34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937" customWidth="1"/>
    <col min="2" max="2" width="34.28125" style="923" bestFit="1" customWidth="1"/>
    <col min="3" max="3" width="6.8515625" style="923" bestFit="1" customWidth="1"/>
    <col min="4" max="4" width="8.140625" style="923" bestFit="1" customWidth="1"/>
    <col min="5" max="5" width="8.28125" style="923" bestFit="1" customWidth="1"/>
    <col min="6" max="6" width="8.140625" style="923" bestFit="1" customWidth="1"/>
    <col min="7" max="7" width="8.7109375" style="923" bestFit="1" customWidth="1"/>
    <col min="8" max="8" width="8.28125" style="923" bestFit="1" customWidth="1"/>
    <col min="9" max="9" width="8.140625" style="923" bestFit="1" customWidth="1"/>
    <col min="10" max="13" width="7.140625" style="923" bestFit="1" customWidth="1"/>
    <col min="14" max="14" width="5.57421875" style="923" customWidth="1"/>
    <col min="15" max="16384" width="9.140625" style="923" customWidth="1"/>
  </cols>
  <sheetData>
    <row r="1" spans="1:13" ht="12.75">
      <c r="A1" s="1522" t="s">
        <v>355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522"/>
      <c r="M1" s="1522"/>
    </row>
    <row r="2" spans="1:13" ht="12.75">
      <c r="A2" s="1522" t="s">
        <v>158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</row>
    <row r="3" spans="1:13" ht="12.75">
      <c r="A3" s="1522" t="s">
        <v>1233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2"/>
      <c r="L3" s="1522"/>
      <c r="M3" s="1522"/>
    </row>
    <row r="4" spans="1:13" ht="12.75">
      <c r="A4" s="1522" t="s">
        <v>957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</row>
    <row r="5" spans="1:13" ht="12.75">
      <c r="A5" s="1522" t="s">
        <v>1225</v>
      </c>
      <c r="B5" s="1522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</row>
    <row r="6" spans="1:13" ht="13.5" thickBot="1">
      <c r="A6" s="952"/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</row>
    <row r="7" spans="1:13" ht="16.5" thickTop="1">
      <c r="A7" s="1528" t="s">
        <v>1234</v>
      </c>
      <c r="B7" s="1523" t="s">
        <v>1235</v>
      </c>
      <c r="C7" s="956" t="s">
        <v>1045</v>
      </c>
      <c r="D7" s="985" t="s">
        <v>638</v>
      </c>
      <c r="E7" s="1525" t="s">
        <v>8</v>
      </c>
      <c r="F7" s="1526"/>
      <c r="G7" s="1527" t="s">
        <v>1441</v>
      </c>
      <c r="H7" s="1527"/>
      <c r="I7" s="1526"/>
      <c r="J7" s="1530" t="s">
        <v>34</v>
      </c>
      <c r="K7" s="1531"/>
      <c r="L7" s="1531"/>
      <c r="M7" s="1532"/>
    </row>
    <row r="8" spans="1:13" ht="12.75">
      <c r="A8" s="1529"/>
      <c r="B8" s="1524"/>
      <c r="C8" s="957" t="s">
        <v>1046</v>
      </c>
      <c r="D8" s="986" t="s">
        <v>1352</v>
      </c>
      <c r="E8" s="986" t="s">
        <v>836</v>
      </c>
      <c r="F8" s="986" t="s">
        <v>1352</v>
      </c>
      <c r="G8" s="986" t="s">
        <v>1120</v>
      </c>
      <c r="H8" s="986" t="s">
        <v>836</v>
      </c>
      <c r="I8" s="986" t="s">
        <v>1352</v>
      </c>
      <c r="J8" s="1533" t="s">
        <v>1381</v>
      </c>
      <c r="K8" s="1533" t="s">
        <v>1382</v>
      </c>
      <c r="L8" s="1533" t="s">
        <v>1383</v>
      </c>
      <c r="M8" s="1535" t="s">
        <v>1384</v>
      </c>
    </row>
    <row r="9" spans="1:13" ht="12.75">
      <c r="A9" s="1529"/>
      <c r="B9" s="987">
        <v>1</v>
      </c>
      <c r="C9" s="988">
        <v>2</v>
      </c>
      <c r="D9" s="987">
        <v>3</v>
      </c>
      <c r="E9" s="987">
        <v>4</v>
      </c>
      <c r="F9" s="987">
        <v>5</v>
      </c>
      <c r="G9" s="989">
        <v>6</v>
      </c>
      <c r="H9" s="990">
        <v>7</v>
      </c>
      <c r="I9" s="990">
        <v>8</v>
      </c>
      <c r="J9" s="1534"/>
      <c r="K9" s="1534"/>
      <c r="L9" s="1534"/>
      <c r="M9" s="1536"/>
    </row>
    <row r="10" spans="1:13" ht="24.75" customHeight="1">
      <c r="A10" s="958"/>
      <c r="B10" s="959" t="s">
        <v>1385</v>
      </c>
      <c r="C10" s="942">
        <v>100</v>
      </c>
      <c r="D10" s="960">
        <v>144</v>
      </c>
      <c r="E10" s="960">
        <v>165.9</v>
      </c>
      <c r="F10" s="960">
        <v>169.5</v>
      </c>
      <c r="G10" s="961">
        <v>190.58867182770024</v>
      </c>
      <c r="H10" s="961">
        <v>190.58867182770024</v>
      </c>
      <c r="I10" s="961">
        <v>190.6</v>
      </c>
      <c r="J10" s="962">
        <v>17.70833333333333</v>
      </c>
      <c r="K10" s="963">
        <v>2.1699819168173633</v>
      </c>
      <c r="L10" s="963">
        <v>12.448377581120937</v>
      </c>
      <c r="M10" s="964">
        <v>0.005943780493950612</v>
      </c>
    </row>
    <row r="11" spans="1:13" ht="14.25" customHeight="1">
      <c r="A11" s="943"/>
      <c r="B11" s="965"/>
      <c r="C11" s="944"/>
      <c r="D11" s="966"/>
      <c r="E11" s="966"/>
      <c r="F11" s="966"/>
      <c r="G11" s="967"/>
      <c r="H11" s="967"/>
      <c r="I11" s="968"/>
      <c r="J11" s="969"/>
      <c r="K11" s="969"/>
      <c r="L11" s="969"/>
      <c r="M11" s="970"/>
    </row>
    <row r="12" spans="1:13" ht="24.75" customHeight="1">
      <c r="A12" s="945">
        <v>1</v>
      </c>
      <c r="B12" s="965" t="s">
        <v>1386</v>
      </c>
      <c r="C12" s="944">
        <v>26.97</v>
      </c>
      <c r="D12" s="971">
        <v>133.1</v>
      </c>
      <c r="E12" s="971">
        <v>157</v>
      </c>
      <c r="F12" s="971">
        <v>157</v>
      </c>
      <c r="G12" s="972">
        <v>157.03442367383346</v>
      </c>
      <c r="H12" s="972">
        <v>157.03442367383346</v>
      </c>
      <c r="I12" s="973">
        <v>157</v>
      </c>
      <c r="J12" s="969">
        <v>17.95642374154771</v>
      </c>
      <c r="K12" s="969">
        <v>0</v>
      </c>
      <c r="L12" s="969">
        <v>0</v>
      </c>
      <c r="M12" s="970">
        <v>-0.021921100500193802</v>
      </c>
    </row>
    <row r="13" spans="1:13" ht="7.5" customHeight="1">
      <c r="A13" s="945"/>
      <c r="B13" s="965"/>
      <c r="C13" s="944"/>
      <c r="D13" s="974"/>
      <c r="E13" s="974"/>
      <c r="F13" s="974"/>
      <c r="G13" s="20"/>
      <c r="H13" s="20"/>
      <c r="I13" s="975"/>
      <c r="J13" s="969"/>
      <c r="K13" s="969"/>
      <c r="L13" s="969"/>
      <c r="M13" s="970"/>
    </row>
    <row r="14" spans="1:13" ht="24.75" customHeight="1">
      <c r="A14" s="943"/>
      <c r="B14" s="976" t="s">
        <v>1387</v>
      </c>
      <c r="C14" s="946">
        <v>9.8</v>
      </c>
      <c r="D14" s="974">
        <v>129.7</v>
      </c>
      <c r="E14" s="974">
        <v>150.2</v>
      </c>
      <c r="F14" s="974">
        <v>150.2</v>
      </c>
      <c r="G14" s="20">
        <v>150.24055426529347</v>
      </c>
      <c r="H14" s="20">
        <v>150.24055426529347</v>
      </c>
      <c r="I14" s="975">
        <v>150.2</v>
      </c>
      <c r="J14" s="977">
        <v>15.805705474171177</v>
      </c>
      <c r="K14" s="977">
        <v>0</v>
      </c>
      <c r="L14" s="977">
        <v>0</v>
      </c>
      <c r="M14" s="978">
        <v>-0.026992888499250967</v>
      </c>
    </row>
    <row r="15" spans="1:13" ht="27.75" customHeight="1">
      <c r="A15" s="943"/>
      <c r="B15" s="976" t="s">
        <v>1388</v>
      </c>
      <c r="C15" s="946">
        <v>17.17</v>
      </c>
      <c r="D15" s="974">
        <v>135</v>
      </c>
      <c r="E15" s="974">
        <v>160.9</v>
      </c>
      <c r="F15" s="974">
        <v>160.9</v>
      </c>
      <c r="G15" s="20">
        <v>160.894180020543</v>
      </c>
      <c r="H15" s="20">
        <v>160.894180020543</v>
      </c>
      <c r="I15" s="975">
        <v>160.9</v>
      </c>
      <c r="J15" s="977">
        <v>19.18518518518519</v>
      </c>
      <c r="K15" s="977">
        <v>0</v>
      </c>
      <c r="L15" s="977">
        <v>0</v>
      </c>
      <c r="M15" s="978">
        <v>0.003617271585753201</v>
      </c>
    </row>
    <row r="16" spans="1:13" ht="9" customHeight="1">
      <c r="A16" s="943"/>
      <c r="B16" s="976"/>
      <c r="C16" s="946"/>
      <c r="D16" s="974"/>
      <c r="E16" s="974"/>
      <c r="F16" s="974"/>
      <c r="G16" s="20"/>
      <c r="H16" s="20"/>
      <c r="I16" s="975"/>
      <c r="J16" s="977"/>
      <c r="K16" s="977"/>
      <c r="L16" s="977"/>
      <c r="M16" s="978"/>
    </row>
    <row r="17" spans="1:13" ht="18.75" customHeight="1">
      <c r="A17" s="945">
        <v>1.1</v>
      </c>
      <c r="B17" s="965" t="s">
        <v>1389</v>
      </c>
      <c r="C17" s="947">
        <v>2.82</v>
      </c>
      <c r="D17" s="971">
        <v>173.9</v>
      </c>
      <c r="E17" s="971">
        <v>199.3</v>
      </c>
      <c r="F17" s="971">
        <v>199.3</v>
      </c>
      <c r="G17" s="972">
        <v>199.32801520643739</v>
      </c>
      <c r="H17" s="972">
        <v>199.32801520643739</v>
      </c>
      <c r="I17" s="973">
        <v>199.3</v>
      </c>
      <c r="J17" s="969">
        <v>14.606095457159299</v>
      </c>
      <c r="K17" s="969">
        <v>0</v>
      </c>
      <c r="L17" s="969">
        <v>0</v>
      </c>
      <c r="M17" s="970">
        <v>-0.014054826366660222</v>
      </c>
    </row>
    <row r="18" spans="1:13" ht="24.75" customHeight="1">
      <c r="A18" s="945"/>
      <c r="B18" s="976" t="s">
        <v>1387</v>
      </c>
      <c r="C18" s="948">
        <v>0.31</v>
      </c>
      <c r="D18" s="974">
        <v>153.5</v>
      </c>
      <c r="E18" s="974">
        <v>171.5</v>
      </c>
      <c r="F18" s="974">
        <v>171.5</v>
      </c>
      <c r="G18" s="20">
        <v>171.45402997164845</v>
      </c>
      <c r="H18" s="20">
        <v>171.45402997164845</v>
      </c>
      <c r="I18" s="975">
        <v>171.5</v>
      </c>
      <c r="J18" s="977">
        <v>11.72638436482086</v>
      </c>
      <c r="K18" s="977">
        <v>0</v>
      </c>
      <c r="L18" s="977">
        <v>0</v>
      </c>
      <c r="M18" s="978">
        <v>0.02681186809031999</v>
      </c>
    </row>
    <row r="19" spans="1:13" ht="24.75" customHeight="1">
      <c r="A19" s="945"/>
      <c r="B19" s="976" t="s">
        <v>1388</v>
      </c>
      <c r="C19" s="948">
        <v>2.51</v>
      </c>
      <c r="D19" s="974">
        <v>176.3</v>
      </c>
      <c r="E19" s="974">
        <v>202.7</v>
      </c>
      <c r="F19" s="974">
        <v>202.7</v>
      </c>
      <c r="G19" s="20">
        <v>202.71121642183064</v>
      </c>
      <c r="H19" s="20">
        <v>202.71121642183064</v>
      </c>
      <c r="I19" s="975">
        <v>202.7</v>
      </c>
      <c r="J19" s="977">
        <v>14.974475326148593</v>
      </c>
      <c r="K19" s="977">
        <v>0</v>
      </c>
      <c r="L19" s="977">
        <v>0</v>
      </c>
      <c r="M19" s="978">
        <v>-0.00553320236967636</v>
      </c>
    </row>
    <row r="20" spans="1:13" ht="24.75" customHeight="1">
      <c r="A20" s="945">
        <v>1.2</v>
      </c>
      <c r="B20" s="965" t="s">
        <v>1390</v>
      </c>
      <c r="C20" s="947">
        <v>1.14</v>
      </c>
      <c r="D20" s="971">
        <v>144.9</v>
      </c>
      <c r="E20" s="971">
        <v>164.1</v>
      </c>
      <c r="F20" s="971">
        <v>164.1</v>
      </c>
      <c r="G20" s="972">
        <v>164.07783128964883</v>
      </c>
      <c r="H20" s="972">
        <v>164.07783128964883</v>
      </c>
      <c r="I20" s="973">
        <v>164.1</v>
      </c>
      <c r="J20" s="969">
        <v>13.250517598343677</v>
      </c>
      <c r="K20" s="969">
        <v>0</v>
      </c>
      <c r="L20" s="969">
        <v>0</v>
      </c>
      <c r="M20" s="970">
        <v>0.013511094202627305</v>
      </c>
    </row>
    <row r="21" spans="1:13" ht="24.75" customHeight="1">
      <c r="A21" s="945"/>
      <c r="B21" s="976" t="s">
        <v>1387</v>
      </c>
      <c r="C21" s="948">
        <v>0.19</v>
      </c>
      <c r="D21" s="974">
        <v>143.3</v>
      </c>
      <c r="E21" s="974">
        <v>161</v>
      </c>
      <c r="F21" s="974">
        <v>161</v>
      </c>
      <c r="G21" s="20">
        <v>160.96780171583</v>
      </c>
      <c r="H21" s="20">
        <v>160.96780171583</v>
      </c>
      <c r="I21" s="975">
        <v>161</v>
      </c>
      <c r="J21" s="977">
        <v>12.351709699930197</v>
      </c>
      <c r="K21" s="977">
        <v>0</v>
      </c>
      <c r="L21" s="977">
        <v>0</v>
      </c>
      <c r="M21" s="978">
        <v>0.020002934640814374</v>
      </c>
    </row>
    <row r="22" spans="1:13" ht="24.75" customHeight="1">
      <c r="A22" s="945"/>
      <c r="B22" s="976" t="s">
        <v>1388</v>
      </c>
      <c r="C22" s="948">
        <v>0.95</v>
      </c>
      <c r="D22" s="974">
        <v>145.2</v>
      </c>
      <c r="E22" s="974">
        <v>164.7</v>
      </c>
      <c r="F22" s="974">
        <v>164.7</v>
      </c>
      <c r="G22" s="20">
        <v>164.69983720441263</v>
      </c>
      <c r="H22" s="20">
        <v>164.69983720441263</v>
      </c>
      <c r="I22" s="975">
        <v>164.7</v>
      </c>
      <c r="J22" s="977">
        <v>13.429752066115697</v>
      </c>
      <c r="K22" s="977">
        <v>0</v>
      </c>
      <c r="L22" s="977">
        <v>0</v>
      </c>
      <c r="M22" s="978">
        <v>9.88438058726615E-05</v>
      </c>
    </row>
    <row r="23" spans="1:13" ht="24.75" customHeight="1">
      <c r="A23" s="945">
        <v>1.3</v>
      </c>
      <c r="B23" s="965" t="s">
        <v>1391</v>
      </c>
      <c r="C23" s="947">
        <v>0.55</v>
      </c>
      <c r="D23" s="971">
        <v>170.5</v>
      </c>
      <c r="E23" s="971">
        <v>204.1</v>
      </c>
      <c r="F23" s="971">
        <v>204.1</v>
      </c>
      <c r="G23" s="972">
        <v>204.05136154963228</v>
      </c>
      <c r="H23" s="972">
        <v>204.05136154963228</v>
      </c>
      <c r="I23" s="973">
        <v>204.1</v>
      </c>
      <c r="J23" s="969">
        <v>19.706744868035187</v>
      </c>
      <c r="K23" s="969">
        <v>0</v>
      </c>
      <c r="L23" s="969">
        <v>0</v>
      </c>
      <c r="M23" s="970">
        <v>0.02383637629191071</v>
      </c>
    </row>
    <row r="24" spans="1:13" ht="24.75" customHeight="1">
      <c r="A24" s="945"/>
      <c r="B24" s="976" t="s">
        <v>1387</v>
      </c>
      <c r="C24" s="948">
        <v>0.1</v>
      </c>
      <c r="D24" s="974">
        <v>167.7</v>
      </c>
      <c r="E24" s="974">
        <v>182.3</v>
      </c>
      <c r="F24" s="974">
        <v>182.3</v>
      </c>
      <c r="G24" s="20">
        <v>182.25193025550314</v>
      </c>
      <c r="H24" s="20">
        <v>182.25193025550314</v>
      </c>
      <c r="I24" s="975">
        <v>182.3</v>
      </c>
      <c r="J24" s="977">
        <v>8.706022659511035</v>
      </c>
      <c r="K24" s="977">
        <v>0</v>
      </c>
      <c r="L24" s="977">
        <v>0</v>
      </c>
      <c r="M24" s="978">
        <v>0.026375437796176016</v>
      </c>
    </row>
    <row r="25" spans="1:13" ht="24.75" customHeight="1">
      <c r="A25" s="945"/>
      <c r="B25" s="976" t="s">
        <v>1388</v>
      </c>
      <c r="C25" s="948">
        <v>0.45</v>
      </c>
      <c r="D25" s="974">
        <v>171.2</v>
      </c>
      <c r="E25" s="974">
        <v>209</v>
      </c>
      <c r="F25" s="974">
        <v>209</v>
      </c>
      <c r="G25" s="20">
        <v>209.04159280973414</v>
      </c>
      <c r="H25" s="20">
        <v>209.04159280973414</v>
      </c>
      <c r="I25" s="975">
        <v>209</v>
      </c>
      <c r="J25" s="977">
        <v>22.07943925233647</v>
      </c>
      <c r="K25" s="977">
        <v>0</v>
      </c>
      <c r="L25" s="977">
        <v>0</v>
      </c>
      <c r="M25" s="978">
        <v>-0.019896906244881052</v>
      </c>
    </row>
    <row r="26" spans="1:13" ht="24.75" customHeight="1">
      <c r="A26" s="945">
        <v>1.4</v>
      </c>
      <c r="B26" s="965" t="s">
        <v>155</v>
      </c>
      <c r="C26" s="947">
        <v>4.01</v>
      </c>
      <c r="D26" s="971">
        <v>159.4</v>
      </c>
      <c r="E26" s="971">
        <v>180.2</v>
      </c>
      <c r="F26" s="971">
        <v>180.2</v>
      </c>
      <c r="G26" s="972">
        <v>180.21943770125915</v>
      </c>
      <c r="H26" s="972">
        <v>180.21943770125915</v>
      </c>
      <c r="I26" s="973">
        <v>180.2</v>
      </c>
      <c r="J26" s="969">
        <v>13.048933500627342</v>
      </c>
      <c r="K26" s="969">
        <v>0</v>
      </c>
      <c r="L26" s="969">
        <v>0</v>
      </c>
      <c r="M26" s="970">
        <v>-0.010785574246099827</v>
      </c>
    </row>
    <row r="27" spans="1:13" ht="24.75" customHeight="1">
      <c r="A27" s="945"/>
      <c r="B27" s="976" t="s">
        <v>1387</v>
      </c>
      <c r="C27" s="948">
        <v>0.17</v>
      </c>
      <c r="D27" s="974">
        <v>142.5</v>
      </c>
      <c r="E27" s="974">
        <v>152.2</v>
      </c>
      <c r="F27" s="974">
        <v>152.2</v>
      </c>
      <c r="G27" s="20">
        <v>152.23107380039602</v>
      </c>
      <c r="H27" s="20">
        <v>152.23107380039602</v>
      </c>
      <c r="I27" s="975">
        <v>152.2</v>
      </c>
      <c r="J27" s="977">
        <v>6.807017543859644</v>
      </c>
      <c r="K27" s="977">
        <v>0</v>
      </c>
      <c r="L27" s="977">
        <v>0</v>
      </c>
      <c r="M27" s="978">
        <v>-0.020412258562117813</v>
      </c>
    </row>
    <row r="28" spans="1:13" ht="24.75" customHeight="1">
      <c r="A28" s="945"/>
      <c r="B28" s="976" t="s">
        <v>1388</v>
      </c>
      <c r="C28" s="948">
        <v>3.84</v>
      </c>
      <c r="D28" s="974">
        <v>160.2</v>
      </c>
      <c r="E28" s="974">
        <v>181.5</v>
      </c>
      <c r="F28" s="974">
        <v>181.5</v>
      </c>
      <c r="G28" s="20">
        <v>181.47645895715758</v>
      </c>
      <c r="H28" s="20">
        <v>181.47645895715758</v>
      </c>
      <c r="I28" s="975">
        <v>181.5</v>
      </c>
      <c r="J28" s="977">
        <v>13.295880149812731</v>
      </c>
      <c r="K28" s="977">
        <v>0</v>
      </c>
      <c r="L28" s="977">
        <v>0</v>
      </c>
      <c r="M28" s="978">
        <v>0.012971954036174793</v>
      </c>
    </row>
    <row r="29" spans="1:13" s="937" customFormat="1" ht="24.75" customHeight="1">
      <c r="A29" s="945">
        <v>1.5</v>
      </c>
      <c r="B29" s="965" t="s">
        <v>1392</v>
      </c>
      <c r="C29" s="947">
        <v>10.55</v>
      </c>
      <c r="D29" s="971">
        <v>133.8</v>
      </c>
      <c r="E29" s="971">
        <v>174.5</v>
      </c>
      <c r="F29" s="971">
        <v>174.5</v>
      </c>
      <c r="G29" s="972">
        <v>174.53305213703732</v>
      </c>
      <c r="H29" s="972">
        <v>174.53305213703732</v>
      </c>
      <c r="I29" s="973">
        <v>174.5</v>
      </c>
      <c r="J29" s="969">
        <v>30.418535127055293</v>
      </c>
      <c r="K29" s="969">
        <v>0</v>
      </c>
      <c r="L29" s="969">
        <v>0</v>
      </c>
      <c r="M29" s="970">
        <v>-0.01893746578805633</v>
      </c>
    </row>
    <row r="30" spans="1:13" ht="24.75" customHeight="1">
      <c r="A30" s="945"/>
      <c r="B30" s="976" t="s">
        <v>1387</v>
      </c>
      <c r="C30" s="948">
        <v>6.8</v>
      </c>
      <c r="D30" s="974">
        <v>136.9</v>
      </c>
      <c r="E30" s="974">
        <v>164.5</v>
      </c>
      <c r="F30" s="974">
        <v>164.5</v>
      </c>
      <c r="G30" s="20">
        <v>164.46324191311132</v>
      </c>
      <c r="H30" s="20">
        <v>164.46324191311132</v>
      </c>
      <c r="I30" s="975">
        <v>164.5</v>
      </c>
      <c r="J30" s="977">
        <v>20.160701241782306</v>
      </c>
      <c r="K30" s="977">
        <v>0</v>
      </c>
      <c r="L30" s="977">
        <v>0</v>
      </c>
      <c r="M30" s="978">
        <v>0.022350335832555857</v>
      </c>
    </row>
    <row r="31" spans="1:15" ht="24.75" customHeight="1">
      <c r="A31" s="945"/>
      <c r="B31" s="976" t="s">
        <v>1388</v>
      </c>
      <c r="C31" s="948">
        <v>3.75</v>
      </c>
      <c r="D31" s="974">
        <v>128.1</v>
      </c>
      <c r="E31" s="974">
        <v>192.8</v>
      </c>
      <c r="F31" s="974">
        <v>192.8</v>
      </c>
      <c r="G31" s="20">
        <v>192.78322580671193</v>
      </c>
      <c r="H31" s="20">
        <v>192.78322580671193</v>
      </c>
      <c r="I31" s="975">
        <v>192.8</v>
      </c>
      <c r="J31" s="977">
        <v>50.50741608118659</v>
      </c>
      <c r="K31" s="977">
        <v>0</v>
      </c>
      <c r="L31" s="977">
        <v>0</v>
      </c>
      <c r="M31" s="978">
        <v>0.008701064741444497</v>
      </c>
      <c r="O31" s="953"/>
    </row>
    <row r="32" spans="1:13" s="937" customFormat="1" ht="24.75" customHeight="1">
      <c r="A32" s="945">
        <v>1.6</v>
      </c>
      <c r="B32" s="965" t="s">
        <v>156</v>
      </c>
      <c r="C32" s="947">
        <v>7.9</v>
      </c>
      <c r="D32" s="971">
        <v>99.8</v>
      </c>
      <c r="E32" s="971">
        <v>102.5</v>
      </c>
      <c r="F32" s="971">
        <v>102.5</v>
      </c>
      <c r="G32" s="972">
        <v>102.51047871529677</v>
      </c>
      <c r="H32" s="972">
        <v>102.51047871529677</v>
      </c>
      <c r="I32" s="973">
        <v>102.5</v>
      </c>
      <c r="J32" s="969">
        <v>2.7054108216432837</v>
      </c>
      <c r="K32" s="969">
        <v>0</v>
      </c>
      <c r="L32" s="969">
        <v>0</v>
      </c>
      <c r="M32" s="970">
        <v>-0.010222091856462612</v>
      </c>
    </row>
    <row r="33" spans="1:13" ht="24.75" customHeight="1">
      <c r="A33" s="945"/>
      <c r="B33" s="976" t="s">
        <v>1387</v>
      </c>
      <c r="C33" s="948">
        <v>2.24</v>
      </c>
      <c r="D33" s="974">
        <v>100.6</v>
      </c>
      <c r="E33" s="974">
        <v>101.4</v>
      </c>
      <c r="F33" s="974">
        <v>101.4</v>
      </c>
      <c r="G33" s="20">
        <v>101.44839555608347</v>
      </c>
      <c r="H33" s="20">
        <v>101.44839555608347</v>
      </c>
      <c r="I33" s="975">
        <v>101.4</v>
      </c>
      <c r="J33" s="977">
        <v>0.7952286282306318</v>
      </c>
      <c r="K33" s="977">
        <v>0</v>
      </c>
      <c r="L33" s="977">
        <v>0</v>
      </c>
      <c r="M33" s="978">
        <v>-0.047704604708812326</v>
      </c>
    </row>
    <row r="34" spans="1:13" ht="24.75" customHeight="1">
      <c r="A34" s="945"/>
      <c r="B34" s="976" t="s">
        <v>1388</v>
      </c>
      <c r="C34" s="948">
        <v>5.66</v>
      </c>
      <c r="D34" s="974">
        <v>99.5</v>
      </c>
      <c r="E34" s="974">
        <v>102.9</v>
      </c>
      <c r="F34" s="974">
        <v>102.9</v>
      </c>
      <c r="G34" s="20">
        <v>102.93005464206833</v>
      </c>
      <c r="H34" s="20">
        <v>102.93005464206833</v>
      </c>
      <c r="I34" s="975">
        <v>102.9</v>
      </c>
      <c r="J34" s="977">
        <v>3.4170854271356745</v>
      </c>
      <c r="K34" s="977">
        <v>0</v>
      </c>
      <c r="L34" s="977">
        <v>0</v>
      </c>
      <c r="M34" s="978">
        <v>-0.029199092697311357</v>
      </c>
    </row>
    <row r="35" spans="1:13" ht="13.5" customHeight="1">
      <c r="A35" s="945"/>
      <c r="B35" s="976"/>
      <c r="C35" s="948"/>
      <c r="D35" s="974"/>
      <c r="E35" s="974"/>
      <c r="F35" s="974"/>
      <c r="G35" s="20"/>
      <c r="H35" s="20"/>
      <c r="I35" s="975"/>
      <c r="J35" s="977"/>
      <c r="K35" s="977"/>
      <c r="L35" s="977"/>
      <c r="M35" s="978"/>
    </row>
    <row r="36" spans="1:13" s="937" customFormat="1" ht="18.75" customHeight="1">
      <c r="A36" s="945">
        <v>2</v>
      </c>
      <c r="B36" s="965" t="s">
        <v>1393</v>
      </c>
      <c r="C36" s="947">
        <v>73.03</v>
      </c>
      <c r="D36" s="971">
        <v>148</v>
      </c>
      <c r="E36" s="971">
        <v>169.2</v>
      </c>
      <c r="F36" s="971">
        <v>174.1</v>
      </c>
      <c r="G36" s="972">
        <v>202.98026531954997</v>
      </c>
      <c r="H36" s="972">
        <v>202.98026531954997</v>
      </c>
      <c r="I36" s="973">
        <v>203</v>
      </c>
      <c r="J36" s="969">
        <v>17.63513513513513</v>
      </c>
      <c r="K36" s="969">
        <v>2.895981087470446</v>
      </c>
      <c r="L36" s="969">
        <v>16.59965537047674</v>
      </c>
      <c r="M36" s="970">
        <v>0.009722462633973805</v>
      </c>
    </row>
    <row r="37" spans="1:13" s="937" customFormat="1" ht="10.5" customHeight="1">
      <c r="A37" s="945"/>
      <c r="B37" s="965"/>
      <c r="C37" s="947"/>
      <c r="D37" s="974"/>
      <c r="E37" s="974"/>
      <c r="F37" s="974"/>
      <c r="G37" s="20"/>
      <c r="H37" s="20"/>
      <c r="I37" s="975"/>
      <c r="J37" s="969"/>
      <c r="K37" s="969"/>
      <c r="L37" s="969"/>
      <c r="M37" s="970"/>
    </row>
    <row r="38" spans="1:13" ht="18" customHeight="1">
      <c r="A38" s="945">
        <v>2.1</v>
      </c>
      <c r="B38" s="965" t="s">
        <v>1394</v>
      </c>
      <c r="C38" s="947">
        <v>39.49</v>
      </c>
      <c r="D38" s="971">
        <v>155.1</v>
      </c>
      <c r="E38" s="971">
        <v>180.7</v>
      </c>
      <c r="F38" s="971">
        <v>187.2</v>
      </c>
      <c r="G38" s="972">
        <v>229.96158625363162</v>
      </c>
      <c r="H38" s="972">
        <v>229.96158625363162</v>
      </c>
      <c r="I38" s="973">
        <v>230</v>
      </c>
      <c r="J38" s="969">
        <v>20.6963249516441</v>
      </c>
      <c r="K38" s="969">
        <v>3.597122302158269</v>
      </c>
      <c r="L38" s="969">
        <v>22.863247863247864</v>
      </c>
      <c r="M38" s="970">
        <v>0.0167044187658405</v>
      </c>
    </row>
    <row r="39" spans="1:13" ht="24.75" customHeight="1">
      <c r="A39" s="945"/>
      <c r="B39" s="976" t="s">
        <v>1395</v>
      </c>
      <c r="C39" s="946">
        <v>20.49</v>
      </c>
      <c r="D39" s="974">
        <v>155.1</v>
      </c>
      <c r="E39" s="974">
        <v>185.3</v>
      </c>
      <c r="F39" s="974">
        <v>189.1</v>
      </c>
      <c r="G39" s="20">
        <v>234.52776120482156</v>
      </c>
      <c r="H39" s="20">
        <v>234.52776120482156</v>
      </c>
      <c r="I39" s="975">
        <v>234.5</v>
      </c>
      <c r="J39" s="977">
        <v>21.921341070277236</v>
      </c>
      <c r="K39" s="977">
        <v>2.050728548300043</v>
      </c>
      <c r="L39" s="977">
        <v>24.008461131676356</v>
      </c>
      <c r="M39" s="978">
        <v>-0.011837065547780412</v>
      </c>
    </row>
    <row r="40" spans="1:13" ht="24.75" customHeight="1">
      <c r="A40" s="945"/>
      <c r="B40" s="976" t="s">
        <v>1396</v>
      </c>
      <c r="C40" s="946">
        <v>19</v>
      </c>
      <c r="D40" s="974">
        <v>155</v>
      </c>
      <c r="E40" s="974">
        <v>175.7</v>
      </c>
      <c r="F40" s="974">
        <v>185.1</v>
      </c>
      <c r="G40" s="20">
        <v>225.03376884187065</v>
      </c>
      <c r="H40" s="20">
        <v>225.03376884187065</v>
      </c>
      <c r="I40" s="975">
        <v>225</v>
      </c>
      <c r="J40" s="977">
        <v>19.419354838709666</v>
      </c>
      <c r="K40" s="977">
        <v>5.350028457598171</v>
      </c>
      <c r="L40" s="977">
        <v>21.55591572123177</v>
      </c>
      <c r="M40" s="978">
        <v>-0.015006121989799226</v>
      </c>
    </row>
    <row r="41" spans="1:13" ht="24.75" customHeight="1">
      <c r="A41" s="945">
        <v>2.2</v>
      </c>
      <c r="B41" s="965" t="s">
        <v>1397</v>
      </c>
      <c r="C41" s="947">
        <v>25.25</v>
      </c>
      <c r="D41" s="971">
        <v>140.2</v>
      </c>
      <c r="E41" s="971">
        <v>156.4</v>
      </c>
      <c r="F41" s="971">
        <v>159.6</v>
      </c>
      <c r="G41" s="972">
        <v>168.46419170559906</v>
      </c>
      <c r="H41" s="972">
        <v>168.46419170559906</v>
      </c>
      <c r="I41" s="973">
        <v>168.5</v>
      </c>
      <c r="J41" s="969">
        <v>13.837375178316691</v>
      </c>
      <c r="K41" s="969">
        <v>2.0460358056265875</v>
      </c>
      <c r="L41" s="969">
        <v>5.5764411027569025</v>
      </c>
      <c r="M41" s="970">
        <v>0.021255730394926786</v>
      </c>
    </row>
    <row r="42" spans="1:13" ht="24.75" customHeight="1">
      <c r="A42" s="945"/>
      <c r="B42" s="976" t="s">
        <v>1398</v>
      </c>
      <c r="C42" s="946">
        <v>6.31</v>
      </c>
      <c r="D42" s="974">
        <v>129.3</v>
      </c>
      <c r="E42" s="974">
        <v>142.5</v>
      </c>
      <c r="F42" s="974">
        <v>147.2</v>
      </c>
      <c r="G42" s="20">
        <v>166.0401432906632</v>
      </c>
      <c r="H42" s="20">
        <v>166.0401432906632</v>
      </c>
      <c r="I42" s="975">
        <v>166</v>
      </c>
      <c r="J42" s="977">
        <v>13.843774168600149</v>
      </c>
      <c r="K42" s="977">
        <v>3.298245614035096</v>
      </c>
      <c r="L42" s="977">
        <v>12.771739130434796</v>
      </c>
      <c r="M42" s="978">
        <v>-0.02417685860034169</v>
      </c>
    </row>
    <row r="43" spans="1:13" ht="24.75" customHeight="1">
      <c r="A43" s="945"/>
      <c r="B43" s="976" t="s">
        <v>1399</v>
      </c>
      <c r="C43" s="946">
        <v>6.31</v>
      </c>
      <c r="D43" s="974">
        <v>137</v>
      </c>
      <c r="E43" s="974">
        <v>152.4</v>
      </c>
      <c r="F43" s="974">
        <v>156.4</v>
      </c>
      <c r="G43" s="20">
        <v>162.1771809028984</v>
      </c>
      <c r="H43" s="20">
        <v>162.1771809028984</v>
      </c>
      <c r="I43" s="975">
        <v>162.2</v>
      </c>
      <c r="J43" s="977">
        <v>14.160583941605836</v>
      </c>
      <c r="K43" s="977">
        <v>2.6246719160104988</v>
      </c>
      <c r="L43" s="977">
        <v>3.7084398976981987</v>
      </c>
      <c r="M43" s="978">
        <v>0.014070473401091022</v>
      </c>
    </row>
    <row r="44" spans="1:13" ht="24.75" customHeight="1">
      <c r="A44" s="945"/>
      <c r="B44" s="976" t="s">
        <v>1400</v>
      </c>
      <c r="C44" s="946">
        <v>6.31</v>
      </c>
      <c r="D44" s="974">
        <v>142.9</v>
      </c>
      <c r="E44" s="974">
        <v>160.3</v>
      </c>
      <c r="F44" s="974">
        <v>162.8</v>
      </c>
      <c r="G44" s="20">
        <v>164.0776334353189</v>
      </c>
      <c r="H44" s="20">
        <v>164.0776334353189</v>
      </c>
      <c r="I44" s="975">
        <v>164.1</v>
      </c>
      <c r="J44" s="977">
        <v>13.925822253324014</v>
      </c>
      <c r="K44" s="977">
        <v>1.5595757953836653</v>
      </c>
      <c r="L44" s="977">
        <v>0.7985257985258016</v>
      </c>
      <c r="M44" s="978">
        <v>0.013631696296940277</v>
      </c>
    </row>
    <row r="45" spans="1:13" ht="24.75" customHeight="1">
      <c r="A45" s="945"/>
      <c r="B45" s="976" t="s">
        <v>1401</v>
      </c>
      <c r="C45" s="946">
        <v>6.32</v>
      </c>
      <c r="D45" s="974">
        <v>151.7</v>
      </c>
      <c r="E45" s="974">
        <v>170.6</v>
      </c>
      <c r="F45" s="974">
        <v>172.2</v>
      </c>
      <c r="G45" s="20">
        <v>181.54666743919447</v>
      </c>
      <c r="H45" s="20">
        <v>181.54666743919447</v>
      </c>
      <c r="I45" s="975">
        <v>181.5</v>
      </c>
      <c r="J45" s="977">
        <v>13.513513513513516</v>
      </c>
      <c r="K45" s="977">
        <v>0.9378663540445302</v>
      </c>
      <c r="L45" s="977">
        <v>5.400696864111509</v>
      </c>
      <c r="M45" s="978">
        <v>-0.025705478295321882</v>
      </c>
    </row>
    <row r="46" spans="1:13" ht="24.75" customHeight="1">
      <c r="A46" s="945">
        <v>2.3</v>
      </c>
      <c r="B46" s="965" t="s">
        <v>1402</v>
      </c>
      <c r="C46" s="947">
        <v>8.29</v>
      </c>
      <c r="D46" s="971">
        <v>137.9</v>
      </c>
      <c r="E46" s="971">
        <v>153.3</v>
      </c>
      <c r="F46" s="971">
        <v>155.8</v>
      </c>
      <c r="G46" s="972">
        <v>179.5503823873163</v>
      </c>
      <c r="H46" s="972">
        <v>179.5503823873163</v>
      </c>
      <c r="I46" s="973">
        <v>179.6</v>
      </c>
      <c r="J46" s="969">
        <v>12.980420594633799</v>
      </c>
      <c r="K46" s="969">
        <v>1.6307893020221798</v>
      </c>
      <c r="L46" s="969">
        <v>15.2759948652118</v>
      </c>
      <c r="M46" s="970">
        <v>0.027634367593080356</v>
      </c>
    </row>
    <row r="47" spans="1:13" s="937" customFormat="1" ht="24.75" customHeight="1">
      <c r="A47" s="945"/>
      <c r="B47" s="965" t="s">
        <v>1403</v>
      </c>
      <c r="C47" s="947">
        <v>2.76</v>
      </c>
      <c r="D47" s="971">
        <v>133.1</v>
      </c>
      <c r="E47" s="971">
        <v>148.8</v>
      </c>
      <c r="F47" s="971">
        <v>151.4</v>
      </c>
      <c r="G47" s="972">
        <v>169.08587648997144</v>
      </c>
      <c r="H47" s="972">
        <v>169.08587648997144</v>
      </c>
      <c r="I47" s="973">
        <v>169.1</v>
      </c>
      <c r="J47" s="969">
        <v>13.749060856498872</v>
      </c>
      <c r="K47" s="969">
        <v>1.7473118279569775</v>
      </c>
      <c r="L47" s="969">
        <v>11.690885072655206</v>
      </c>
      <c r="M47" s="970">
        <v>0.008352862061428823</v>
      </c>
    </row>
    <row r="48" spans="1:13" ht="24.75" customHeight="1">
      <c r="A48" s="945"/>
      <c r="B48" s="976" t="s">
        <v>1399</v>
      </c>
      <c r="C48" s="946">
        <v>1.38</v>
      </c>
      <c r="D48" s="974">
        <v>130.4</v>
      </c>
      <c r="E48" s="974">
        <v>147.2</v>
      </c>
      <c r="F48" s="974">
        <v>149.5</v>
      </c>
      <c r="G48" s="20">
        <v>167.9550652822168</v>
      </c>
      <c r="H48" s="20">
        <v>167.9550652822168</v>
      </c>
      <c r="I48" s="975">
        <v>168</v>
      </c>
      <c r="J48" s="977">
        <v>14.64723926380367</v>
      </c>
      <c r="K48" s="977">
        <v>1.5625</v>
      </c>
      <c r="L48" s="977">
        <v>12.374581939799327</v>
      </c>
      <c r="M48" s="978">
        <v>0.02675401168026781</v>
      </c>
    </row>
    <row r="49" spans="1:13" ht="24.75" customHeight="1">
      <c r="A49" s="949"/>
      <c r="B49" s="976" t="s">
        <v>1401</v>
      </c>
      <c r="C49" s="946">
        <v>1.38</v>
      </c>
      <c r="D49" s="974">
        <v>135.8</v>
      </c>
      <c r="E49" s="974">
        <v>150.4</v>
      </c>
      <c r="F49" s="974">
        <v>153.4</v>
      </c>
      <c r="G49" s="20">
        <v>170.2166876977261</v>
      </c>
      <c r="H49" s="20">
        <v>170.2166876977261</v>
      </c>
      <c r="I49" s="975">
        <v>170.2</v>
      </c>
      <c r="J49" s="977">
        <v>12.960235640648008</v>
      </c>
      <c r="K49" s="977">
        <v>1.9946808510638192</v>
      </c>
      <c r="L49" s="977">
        <v>10.951760104302451</v>
      </c>
      <c r="M49" s="978">
        <v>-0.009803796532409592</v>
      </c>
    </row>
    <row r="50" spans="1:13" ht="24.75" customHeight="1">
      <c r="A50" s="945"/>
      <c r="B50" s="965" t="s">
        <v>1404</v>
      </c>
      <c r="C50" s="947">
        <v>2.76</v>
      </c>
      <c r="D50" s="971">
        <v>128.8</v>
      </c>
      <c r="E50" s="971">
        <v>142.8</v>
      </c>
      <c r="F50" s="971">
        <v>143.3</v>
      </c>
      <c r="G50" s="972">
        <v>160.2663884772534</v>
      </c>
      <c r="H50" s="972">
        <v>160.2663884772534</v>
      </c>
      <c r="I50" s="973">
        <v>160.3</v>
      </c>
      <c r="J50" s="969">
        <v>11.257763975155271</v>
      </c>
      <c r="K50" s="969">
        <v>0.3501400560224113</v>
      </c>
      <c r="L50" s="969">
        <v>11.86322400558268</v>
      </c>
      <c r="M50" s="970">
        <v>0.020972284373527827</v>
      </c>
    </row>
    <row r="51" spans="1:13" ht="24.75" customHeight="1">
      <c r="A51" s="945"/>
      <c r="B51" s="976" t="s">
        <v>1399</v>
      </c>
      <c r="C51" s="946">
        <v>1.38</v>
      </c>
      <c r="D51" s="974">
        <v>125.4</v>
      </c>
      <c r="E51" s="974">
        <v>139.5</v>
      </c>
      <c r="F51" s="974">
        <v>140.1</v>
      </c>
      <c r="G51" s="20">
        <v>158.0595802782682</v>
      </c>
      <c r="H51" s="20">
        <v>158.0595802782682</v>
      </c>
      <c r="I51" s="975">
        <v>158.1</v>
      </c>
      <c r="J51" s="977">
        <v>11.722488038277518</v>
      </c>
      <c r="K51" s="977">
        <v>0.43010752688171294</v>
      </c>
      <c r="L51" s="977">
        <v>12.847965738758035</v>
      </c>
      <c r="M51" s="978">
        <v>0.025572459233828226</v>
      </c>
    </row>
    <row r="52" spans="1:13" ht="24.75" customHeight="1">
      <c r="A52" s="945"/>
      <c r="B52" s="976" t="s">
        <v>1401</v>
      </c>
      <c r="C52" s="946">
        <v>1.38</v>
      </c>
      <c r="D52" s="974">
        <v>132.2</v>
      </c>
      <c r="E52" s="974">
        <v>146.1</v>
      </c>
      <c r="F52" s="974">
        <v>146.5</v>
      </c>
      <c r="G52" s="20">
        <v>162.47319667623862</v>
      </c>
      <c r="H52" s="20">
        <v>162.47319667623862</v>
      </c>
      <c r="I52" s="975">
        <v>162.5</v>
      </c>
      <c r="J52" s="977">
        <v>10.816944024205768</v>
      </c>
      <c r="K52" s="977">
        <v>0.27378507871320323</v>
      </c>
      <c r="L52" s="977">
        <v>10.921501706484648</v>
      </c>
      <c r="M52" s="978">
        <v>0.01649707416959245</v>
      </c>
    </row>
    <row r="53" spans="1:13" ht="24.75" customHeight="1">
      <c r="A53" s="945"/>
      <c r="B53" s="965" t="s">
        <v>157</v>
      </c>
      <c r="C53" s="947">
        <v>2.77</v>
      </c>
      <c r="D53" s="971">
        <v>151.9</v>
      </c>
      <c r="E53" s="971">
        <v>168.2</v>
      </c>
      <c r="F53" s="971">
        <v>172.5</v>
      </c>
      <c r="G53" s="972">
        <v>209.2203901107994</v>
      </c>
      <c r="H53" s="972">
        <v>209.2203901107994</v>
      </c>
      <c r="I53" s="973">
        <v>209.2</v>
      </c>
      <c r="J53" s="969">
        <v>13.561553653719542</v>
      </c>
      <c r="K53" s="969">
        <v>2.5564803804994085</v>
      </c>
      <c r="L53" s="969">
        <v>21.27536231884058</v>
      </c>
      <c r="M53" s="970">
        <v>-0.009745756992714405</v>
      </c>
    </row>
    <row r="54" spans="1:13" ht="24.75" customHeight="1">
      <c r="A54" s="945"/>
      <c r="B54" s="976" t="s">
        <v>1395</v>
      </c>
      <c r="C54" s="946">
        <v>1.38</v>
      </c>
      <c r="D54" s="974">
        <v>150.9</v>
      </c>
      <c r="E54" s="974">
        <v>166.8</v>
      </c>
      <c r="F54" s="974">
        <v>170.3</v>
      </c>
      <c r="G54" s="20">
        <v>210.34141619495693</v>
      </c>
      <c r="H54" s="20">
        <v>210.34141619495693</v>
      </c>
      <c r="I54" s="975">
        <v>210.3</v>
      </c>
      <c r="J54" s="977">
        <v>12.856196156394972</v>
      </c>
      <c r="K54" s="977">
        <v>2.098321342925672</v>
      </c>
      <c r="L54" s="977">
        <v>23.48796241926013</v>
      </c>
      <c r="M54" s="978">
        <v>-0.019689985788886588</v>
      </c>
    </row>
    <row r="55" spans="1:13" ht="24.75" customHeight="1" thickBot="1">
      <c r="A55" s="950"/>
      <c r="B55" s="979" t="s">
        <v>1396</v>
      </c>
      <c r="C55" s="951">
        <v>1.39</v>
      </c>
      <c r="D55" s="980">
        <v>152.9</v>
      </c>
      <c r="E55" s="980">
        <v>169.6</v>
      </c>
      <c r="F55" s="980">
        <v>174.7</v>
      </c>
      <c r="G55" s="981">
        <v>208.10526416392693</v>
      </c>
      <c r="H55" s="981">
        <v>208.10526416392693</v>
      </c>
      <c r="I55" s="982">
        <v>208.1</v>
      </c>
      <c r="J55" s="983">
        <v>14.257684761281865</v>
      </c>
      <c r="K55" s="983">
        <v>3.0070754716981156</v>
      </c>
      <c r="L55" s="983">
        <v>19.11848883800802</v>
      </c>
      <c r="M55" s="984">
        <v>-0.002529567883868822</v>
      </c>
    </row>
    <row r="56" spans="2:13" ht="13.5" thickTop="1">
      <c r="B56" s="954" t="s">
        <v>1405</v>
      </c>
      <c r="D56" s="955"/>
      <c r="E56" s="955"/>
      <c r="F56" s="955"/>
      <c r="G56" s="955"/>
      <c r="H56" s="955"/>
      <c r="I56" s="955"/>
      <c r="J56" s="955"/>
      <c r="K56" s="955"/>
      <c r="L56" s="955"/>
      <c r="M56" s="955"/>
    </row>
    <row r="57" spans="4:13" ht="24.75" customHeight="1">
      <c r="D57" s="955"/>
      <c r="E57" s="955"/>
      <c r="F57" s="955"/>
      <c r="G57" s="955"/>
      <c r="H57" s="955"/>
      <c r="I57" s="955"/>
      <c r="J57" s="955"/>
      <c r="K57" s="955"/>
      <c r="L57" s="955"/>
      <c r="M57" s="955"/>
    </row>
    <row r="58" spans="4:13" ht="24.75" customHeight="1">
      <c r="D58" s="955"/>
      <c r="E58" s="955"/>
      <c r="F58" s="955"/>
      <c r="G58" s="955"/>
      <c r="H58" s="955"/>
      <c r="I58" s="955"/>
      <c r="J58" s="955"/>
      <c r="K58" s="955"/>
      <c r="L58" s="955"/>
      <c r="M58" s="955"/>
    </row>
    <row r="59" spans="4:13" ht="24.75" customHeight="1">
      <c r="D59" s="955"/>
      <c r="E59" s="955"/>
      <c r="F59" s="955"/>
      <c r="G59" s="955"/>
      <c r="H59" s="955"/>
      <c r="I59" s="955"/>
      <c r="J59" s="955"/>
      <c r="K59" s="955"/>
      <c r="L59" s="955"/>
      <c r="M59" s="955"/>
    </row>
    <row r="60" spans="4:13" ht="24.75" customHeight="1">
      <c r="D60" s="955"/>
      <c r="E60" s="955"/>
      <c r="F60" s="955"/>
      <c r="G60" s="955"/>
      <c r="H60" s="955"/>
      <c r="I60" s="955"/>
      <c r="J60" s="955"/>
      <c r="K60" s="955"/>
      <c r="L60" s="955"/>
      <c r="M60" s="955"/>
    </row>
    <row r="61" spans="4:13" ht="24.75" customHeight="1">
      <c r="D61" s="955"/>
      <c r="E61" s="955"/>
      <c r="F61" s="955"/>
      <c r="G61" s="955"/>
      <c r="H61" s="955"/>
      <c r="I61" s="955"/>
      <c r="J61" s="955"/>
      <c r="K61" s="955"/>
      <c r="L61" s="955"/>
      <c r="M61" s="955"/>
    </row>
    <row r="62" spans="4:13" ht="24.75" customHeight="1">
      <c r="D62" s="955"/>
      <c r="E62" s="955"/>
      <c r="F62" s="955"/>
      <c r="G62" s="955"/>
      <c r="H62" s="955"/>
      <c r="I62" s="955"/>
      <c r="J62" s="955"/>
      <c r="K62" s="955"/>
      <c r="L62" s="955"/>
      <c r="M62" s="955"/>
    </row>
    <row r="63" spans="4:13" ht="24.75" customHeight="1">
      <c r="D63" s="955"/>
      <c r="E63" s="955"/>
      <c r="F63" s="955"/>
      <c r="G63" s="955"/>
      <c r="H63" s="955"/>
      <c r="I63" s="955"/>
      <c r="J63" s="955"/>
      <c r="K63" s="955"/>
      <c r="L63" s="955"/>
      <c r="M63" s="955"/>
    </row>
    <row r="64" spans="4:13" ht="24.75" customHeight="1">
      <c r="D64" s="955"/>
      <c r="E64" s="955"/>
      <c r="F64" s="955"/>
      <c r="G64" s="955"/>
      <c r="H64" s="955"/>
      <c r="I64" s="955"/>
      <c r="J64" s="955"/>
      <c r="K64" s="955"/>
      <c r="L64" s="955"/>
      <c r="M64" s="955"/>
    </row>
    <row r="65" spans="4:13" ht="24.75" customHeight="1">
      <c r="D65" s="955"/>
      <c r="E65" s="955"/>
      <c r="F65" s="955"/>
      <c r="G65" s="955"/>
      <c r="H65" s="955"/>
      <c r="I65" s="955"/>
      <c r="J65" s="955"/>
      <c r="K65" s="955"/>
      <c r="L65" s="955"/>
      <c r="M65" s="955"/>
    </row>
    <row r="66" spans="4:13" ht="24.75" customHeight="1">
      <c r="D66" s="955"/>
      <c r="E66" s="955"/>
      <c r="F66" s="955"/>
      <c r="G66" s="955"/>
      <c r="H66" s="955"/>
      <c r="I66" s="955"/>
      <c r="J66" s="955"/>
      <c r="K66" s="955"/>
      <c r="L66" s="955"/>
      <c r="M66" s="955"/>
    </row>
    <row r="67" spans="4:13" ht="24.75" customHeight="1">
      <c r="D67" s="955"/>
      <c r="E67" s="955"/>
      <c r="F67" s="955"/>
      <c r="G67" s="955"/>
      <c r="H67" s="955"/>
      <c r="I67" s="955"/>
      <c r="J67" s="955"/>
      <c r="K67" s="955"/>
      <c r="L67" s="955"/>
      <c r="M67" s="955"/>
    </row>
    <row r="68" spans="4:13" ht="24.75" customHeight="1">
      <c r="D68" s="955"/>
      <c r="E68" s="955"/>
      <c r="F68" s="955"/>
      <c r="G68" s="955"/>
      <c r="H68" s="955"/>
      <c r="I68" s="955"/>
      <c r="J68" s="955"/>
      <c r="K68" s="955"/>
      <c r="L68" s="955"/>
      <c r="M68" s="955"/>
    </row>
    <row r="69" spans="4:13" ht="24.75" customHeight="1">
      <c r="D69" s="955"/>
      <c r="E69" s="955"/>
      <c r="F69" s="955"/>
      <c r="G69" s="955"/>
      <c r="H69" s="955"/>
      <c r="I69" s="955"/>
      <c r="J69" s="955"/>
      <c r="K69" s="955"/>
      <c r="L69" s="955"/>
      <c r="M69" s="955"/>
    </row>
    <row r="70" spans="4:13" ht="24.75" customHeight="1">
      <c r="D70" s="955"/>
      <c r="E70" s="955"/>
      <c r="F70" s="955"/>
      <c r="G70" s="955"/>
      <c r="H70" s="955"/>
      <c r="I70" s="955"/>
      <c r="J70" s="955"/>
      <c r="K70" s="955"/>
      <c r="L70" s="955"/>
      <c r="M70" s="955"/>
    </row>
    <row r="71" spans="4:13" ht="24.75" customHeight="1">
      <c r="D71" s="955"/>
      <c r="E71" s="955"/>
      <c r="F71" s="955"/>
      <c r="G71" s="955"/>
      <c r="H71" s="955"/>
      <c r="I71" s="955"/>
      <c r="J71" s="955"/>
      <c r="K71" s="955"/>
      <c r="L71" s="955"/>
      <c r="M71" s="955"/>
    </row>
    <row r="72" spans="4:13" ht="24.75" customHeight="1">
      <c r="D72" s="955"/>
      <c r="E72" s="955"/>
      <c r="F72" s="955"/>
      <c r="G72" s="955"/>
      <c r="H72" s="955"/>
      <c r="I72" s="955"/>
      <c r="J72" s="955"/>
      <c r="K72" s="955"/>
      <c r="L72" s="955"/>
      <c r="M72" s="955"/>
    </row>
    <row r="73" spans="4:13" ht="24.75" customHeight="1">
      <c r="D73" s="955"/>
      <c r="E73" s="955"/>
      <c r="F73" s="955"/>
      <c r="G73" s="955"/>
      <c r="H73" s="955"/>
      <c r="I73" s="955"/>
      <c r="J73" s="955"/>
      <c r="K73" s="955"/>
      <c r="L73" s="955"/>
      <c r="M73" s="955"/>
    </row>
    <row r="74" spans="4:13" ht="24.75" customHeight="1">
      <c r="D74" s="955"/>
      <c r="E74" s="955"/>
      <c r="F74" s="955"/>
      <c r="G74" s="955"/>
      <c r="H74" s="955"/>
      <c r="I74" s="955"/>
      <c r="J74" s="955"/>
      <c r="K74" s="955"/>
      <c r="L74" s="955"/>
      <c r="M74" s="955"/>
    </row>
    <row r="75" spans="4:13" ht="24.75" customHeight="1">
      <c r="D75" s="955"/>
      <c r="E75" s="955"/>
      <c r="F75" s="955"/>
      <c r="G75" s="955"/>
      <c r="H75" s="955"/>
      <c r="I75" s="955"/>
      <c r="J75" s="955"/>
      <c r="K75" s="955"/>
      <c r="L75" s="955"/>
      <c r="M75" s="955"/>
    </row>
    <row r="76" spans="4:13" ht="24.75" customHeight="1">
      <c r="D76" s="955"/>
      <c r="E76" s="955"/>
      <c r="F76" s="955"/>
      <c r="G76" s="955"/>
      <c r="H76" s="955"/>
      <c r="I76" s="955"/>
      <c r="J76" s="955"/>
      <c r="K76" s="955"/>
      <c r="L76" s="955"/>
      <c r="M76" s="955"/>
    </row>
    <row r="77" spans="4:13" ht="24.75" customHeight="1">
      <c r="D77" s="955"/>
      <c r="E77" s="955"/>
      <c r="F77" s="955"/>
      <c r="G77" s="955"/>
      <c r="H77" s="955"/>
      <c r="I77" s="955"/>
      <c r="J77" s="955"/>
      <c r="K77" s="955"/>
      <c r="L77" s="955"/>
      <c r="M77" s="955"/>
    </row>
    <row r="78" spans="4:13" ht="24.75" customHeight="1">
      <c r="D78" s="955"/>
      <c r="E78" s="955"/>
      <c r="F78" s="955"/>
      <c r="G78" s="955"/>
      <c r="H78" s="955"/>
      <c r="I78" s="955"/>
      <c r="J78" s="955"/>
      <c r="K78" s="955"/>
      <c r="L78" s="955"/>
      <c r="M78" s="955"/>
    </row>
    <row r="79" spans="4:13" ht="24.75" customHeight="1">
      <c r="D79" s="955"/>
      <c r="E79" s="955"/>
      <c r="F79" s="955"/>
      <c r="G79" s="955"/>
      <c r="H79" s="955"/>
      <c r="I79" s="955"/>
      <c r="J79" s="955"/>
      <c r="K79" s="955"/>
      <c r="L79" s="955"/>
      <c r="M79" s="955"/>
    </row>
    <row r="80" spans="4:13" ht="24.75" customHeight="1">
      <c r="D80" s="955"/>
      <c r="E80" s="955"/>
      <c r="F80" s="955"/>
      <c r="G80" s="955"/>
      <c r="H80" s="955"/>
      <c r="I80" s="955"/>
      <c r="J80" s="955"/>
      <c r="K80" s="955"/>
      <c r="L80" s="955"/>
      <c r="M80" s="955"/>
    </row>
    <row r="81" spans="4:13" ht="24.75" customHeight="1">
      <c r="D81" s="955"/>
      <c r="E81" s="955"/>
      <c r="F81" s="955"/>
      <c r="G81" s="955"/>
      <c r="H81" s="955"/>
      <c r="I81" s="955"/>
      <c r="J81" s="955"/>
      <c r="K81" s="955"/>
      <c r="L81" s="955"/>
      <c r="M81" s="955"/>
    </row>
    <row r="82" spans="4:13" ht="24.75" customHeight="1">
      <c r="D82" s="955"/>
      <c r="E82" s="955"/>
      <c r="F82" s="955"/>
      <c r="G82" s="955"/>
      <c r="H82" s="955"/>
      <c r="I82" s="955"/>
      <c r="J82" s="955"/>
      <c r="K82" s="955"/>
      <c r="L82" s="955"/>
      <c r="M82" s="955"/>
    </row>
    <row r="83" spans="4:13" ht="24.75" customHeight="1">
      <c r="D83" s="955"/>
      <c r="E83" s="955"/>
      <c r="F83" s="955"/>
      <c r="G83" s="955"/>
      <c r="H83" s="955"/>
      <c r="I83" s="955"/>
      <c r="J83" s="955"/>
      <c r="K83" s="955"/>
      <c r="L83" s="955"/>
      <c r="M83" s="955"/>
    </row>
    <row r="84" spans="4:13" ht="24.75" customHeight="1">
      <c r="D84" s="955"/>
      <c r="E84" s="955"/>
      <c r="F84" s="955"/>
      <c r="G84" s="955"/>
      <c r="H84" s="955"/>
      <c r="I84" s="955"/>
      <c r="J84" s="955"/>
      <c r="K84" s="955"/>
      <c r="L84" s="955"/>
      <c r="M84" s="955"/>
    </row>
    <row r="85" spans="4:13" ht="24.75" customHeight="1">
      <c r="D85" s="955"/>
      <c r="E85" s="955"/>
      <c r="F85" s="955"/>
      <c r="G85" s="955"/>
      <c r="H85" s="955"/>
      <c r="I85" s="955"/>
      <c r="J85" s="955"/>
      <c r="K85" s="955"/>
      <c r="L85" s="955"/>
      <c r="M85" s="955"/>
    </row>
    <row r="86" spans="4:13" ht="24.75" customHeight="1">
      <c r="D86" s="955"/>
      <c r="E86" s="955"/>
      <c r="F86" s="955"/>
      <c r="G86" s="955"/>
      <c r="H86" s="955"/>
      <c r="I86" s="955"/>
      <c r="J86" s="955"/>
      <c r="K86" s="955"/>
      <c r="L86" s="955"/>
      <c r="M86" s="955"/>
    </row>
    <row r="87" spans="4:13" ht="24.75" customHeight="1">
      <c r="D87" s="955"/>
      <c r="E87" s="955"/>
      <c r="F87" s="955"/>
      <c r="G87" s="955"/>
      <c r="H87" s="955"/>
      <c r="I87" s="955"/>
      <c r="J87" s="955"/>
      <c r="K87" s="955"/>
      <c r="L87" s="955"/>
      <c r="M87" s="955"/>
    </row>
    <row r="88" spans="4:13" ht="24.75" customHeight="1">
      <c r="D88" s="955"/>
      <c r="E88" s="955"/>
      <c r="F88" s="955"/>
      <c r="G88" s="955"/>
      <c r="H88" s="955"/>
      <c r="I88" s="955"/>
      <c r="J88" s="955"/>
      <c r="K88" s="955"/>
      <c r="L88" s="955"/>
      <c r="M88" s="955"/>
    </row>
    <row r="89" spans="4:13" ht="24.75" customHeight="1">
      <c r="D89" s="955"/>
      <c r="E89" s="955"/>
      <c r="F89" s="955"/>
      <c r="G89" s="955"/>
      <c r="H89" s="955"/>
      <c r="I89" s="955"/>
      <c r="J89" s="955"/>
      <c r="K89" s="955"/>
      <c r="L89" s="955"/>
      <c r="M89" s="955"/>
    </row>
    <row r="90" spans="4:13" ht="24.75" customHeight="1">
      <c r="D90" s="955"/>
      <c r="E90" s="955"/>
      <c r="F90" s="955"/>
      <c r="G90" s="955"/>
      <c r="H90" s="955"/>
      <c r="I90" s="955"/>
      <c r="J90" s="955"/>
      <c r="K90" s="955"/>
      <c r="L90" s="955"/>
      <c r="M90" s="955"/>
    </row>
    <row r="91" spans="4:13" ht="24.75" customHeight="1">
      <c r="D91" s="955"/>
      <c r="E91" s="955"/>
      <c r="F91" s="955"/>
      <c r="G91" s="955"/>
      <c r="H91" s="955"/>
      <c r="I91" s="955"/>
      <c r="J91" s="955"/>
      <c r="K91" s="955"/>
      <c r="L91" s="955"/>
      <c r="M91" s="955"/>
    </row>
    <row r="92" spans="4:13" ht="24.75" customHeight="1">
      <c r="D92" s="955"/>
      <c r="E92" s="955"/>
      <c r="F92" s="955"/>
      <c r="G92" s="955"/>
      <c r="H92" s="955"/>
      <c r="I92" s="955"/>
      <c r="J92" s="955"/>
      <c r="K92" s="955"/>
      <c r="L92" s="955"/>
      <c r="M92" s="955"/>
    </row>
    <row r="93" spans="4:13" ht="24.75" customHeight="1">
      <c r="D93" s="955"/>
      <c r="E93" s="955"/>
      <c r="F93" s="955"/>
      <c r="G93" s="955"/>
      <c r="H93" s="955"/>
      <c r="I93" s="955"/>
      <c r="J93" s="955"/>
      <c r="K93" s="955"/>
      <c r="L93" s="955"/>
      <c r="M93" s="955"/>
    </row>
    <row r="94" spans="4:13" ht="24.75" customHeight="1">
      <c r="D94" s="955"/>
      <c r="E94" s="955"/>
      <c r="F94" s="955"/>
      <c r="G94" s="955"/>
      <c r="H94" s="955"/>
      <c r="I94" s="955"/>
      <c r="J94" s="955"/>
      <c r="K94" s="955"/>
      <c r="L94" s="955"/>
      <c r="M94" s="955"/>
    </row>
    <row r="95" spans="4:13" ht="24.75" customHeight="1">
      <c r="D95" s="955"/>
      <c r="E95" s="955"/>
      <c r="F95" s="955"/>
      <c r="G95" s="955"/>
      <c r="H95" s="955"/>
      <c r="I95" s="955"/>
      <c r="J95" s="955"/>
      <c r="K95" s="955"/>
      <c r="L95" s="955"/>
      <c r="M95" s="955"/>
    </row>
    <row r="96" spans="4:13" ht="24.75" customHeight="1">
      <c r="D96" s="955"/>
      <c r="E96" s="955"/>
      <c r="F96" s="955"/>
      <c r="G96" s="955"/>
      <c r="H96" s="955"/>
      <c r="I96" s="955"/>
      <c r="J96" s="955"/>
      <c r="K96" s="955"/>
      <c r="L96" s="955"/>
      <c r="M96" s="955"/>
    </row>
    <row r="97" spans="4:13" ht="24.75" customHeight="1">
      <c r="D97" s="955"/>
      <c r="E97" s="955"/>
      <c r="F97" s="955"/>
      <c r="G97" s="955"/>
      <c r="H97" s="955"/>
      <c r="I97" s="955"/>
      <c r="J97" s="955"/>
      <c r="K97" s="955"/>
      <c r="L97" s="955"/>
      <c r="M97" s="955"/>
    </row>
    <row r="98" spans="4:13" ht="24.75" customHeight="1">
      <c r="D98" s="955"/>
      <c r="E98" s="955"/>
      <c r="F98" s="955"/>
      <c r="G98" s="955"/>
      <c r="H98" s="955"/>
      <c r="I98" s="955"/>
      <c r="J98" s="955"/>
      <c r="K98" s="955"/>
      <c r="L98" s="955"/>
      <c r="M98" s="955"/>
    </row>
    <row r="99" spans="4:13" ht="24.75" customHeight="1">
      <c r="D99" s="955"/>
      <c r="E99" s="955"/>
      <c r="F99" s="955"/>
      <c r="G99" s="955"/>
      <c r="H99" s="955"/>
      <c r="I99" s="955"/>
      <c r="J99" s="955"/>
      <c r="K99" s="955"/>
      <c r="L99" s="955"/>
      <c r="M99" s="955"/>
    </row>
    <row r="100" spans="4:13" ht="24.75" customHeight="1"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</row>
    <row r="101" spans="4:13" ht="24.75" customHeight="1"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</row>
    <row r="102" spans="4:13" ht="24.75" customHeight="1"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</row>
    <row r="103" spans="4:13" ht="24.75" customHeight="1">
      <c r="D103" s="955"/>
      <c r="E103" s="955"/>
      <c r="F103" s="955"/>
      <c r="G103" s="955"/>
      <c r="H103" s="955"/>
      <c r="I103" s="955"/>
      <c r="J103" s="955"/>
      <c r="K103" s="955"/>
      <c r="L103" s="955"/>
      <c r="M103" s="955"/>
    </row>
    <row r="104" spans="4:13" ht="24.75" customHeight="1">
      <c r="D104" s="955"/>
      <c r="E104" s="955"/>
      <c r="F104" s="955"/>
      <c r="G104" s="955"/>
      <c r="H104" s="955"/>
      <c r="I104" s="955"/>
      <c r="J104" s="955"/>
      <c r="K104" s="955"/>
      <c r="L104" s="955"/>
      <c r="M104" s="955"/>
    </row>
    <row r="105" spans="4:13" ht="24.75" customHeight="1">
      <c r="D105" s="955"/>
      <c r="E105" s="955"/>
      <c r="F105" s="955"/>
      <c r="G105" s="955"/>
      <c r="H105" s="955"/>
      <c r="I105" s="955"/>
      <c r="J105" s="955"/>
      <c r="K105" s="955"/>
      <c r="L105" s="955"/>
      <c r="M105" s="955"/>
    </row>
    <row r="106" spans="4:13" ht="24.75" customHeight="1">
      <c r="D106" s="955"/>
      <c r="E106" s="955"/>
      <c r="F106" s="955"/>
      <c r="G106" s="955"/>
      <c r="H106" s="955"/>
      <c r="I106" s="955"/>
      <c r="J106" s="955"/>
      <c r="K106" s="955"/>
      <c r="L106" s="955"/>
      <c r="M106" s="955"/>
    </row>
    <row r="107" spans="4:13" ht="24.75" customHeight="1">
      <c r="D107" s="955"/>
      <c r="E107" s="955"/>
      <c r="F107" s="955"/>
      <c r="G107" s="955"/>
      <c r="H107" s="955"/>
      <c r="I107" s="955"/>
      <c r="J107" s="955"/>
      <c r="K107" s="955"/>
      <c r="L107" s="955"/>
      <c r="M107" s="955"/>
    </row>
    <row r="108" spans="4:13" ht="24.75" customHeight="1">
      <c r="D108" s="955"/>
      <c r="E108" s="955"/>
      <c r="F108" s="955"/>
      <c r="G108" s="955"/>
      <c r="H108" s="955"/>
      <c r="I108" s="955"/>
      <c r="J108" s="955"/>
      <c r="K108" s="955"/>
      <c r="L108" s="955"/>
      <c r="M108" s="955"/>
    </row>
    <row r="109" spans="4:13" ht="24.75" customHeight="1">
      <c r="D109" s="955"/>
      <c r="E109" s="955"/>
      <c r="F109" s="955"/>
      <c r="G109" s="955"/>
      <c r="H109" s="955"/>
      <c r="I109" s="955"/>
      <c r="J109" s="955"/>
      <c r="K109" s="955"/>
      <c r="L109" s="955"/>
      <c r="M109" s="955"/>
    </row>
    <row r="110" spans="4:13" ht="24.75" customHeight="1">
      <c r="D110" s="955"/>
      <c r="E110" s="955"/>
      <c r="F110" s="955"/>
      <c r="G110" s="955"/>
      <c r="H110" s="955"/>
      <c r="I110" s="955"/>
      <c r="J110" s="955"/>
      <c r="K110" s="955"/>
      <c r="L110" s="955"/>
      <c r="M110" s="955"/>
    </row>
    <row r="111" spans="4:13" ht="24.75" customHeight="1">
      <c r="D111" s="955"/>
      <c r="E111" s="955"/>
      <c r="F111" s="955"/>
      <c r="G111" s="955"/>
      <c r="H111" s="955"/>
      <c r="I111" s="955"/>
      <c r="J111" s="955"/>
      <c r="K111" s="955"/>
      <c r="L111" s="955"/>
      <c r="M111" s="955"/>
    </row>
    <row r="112" spans="4:13" ht="24.75" customHeight="1">
      <c r="D112" s="955"/>
      <c r="E112" s="955"/>
      <c r="F112" s="955"/>
      <c r="G112" s="955"/>
      <c r="H112" s="955"/>
      <c r="I112" s="955"/>
      <c r="J112" s="955"/>
      <c r="K112" s="955"/>
      <c r="L112" s="955"/>
      <c r="M112" s="955"/>
    </row>
    <row r="113" spans="4:13" ht="24.75" customHeight="1">
      <c r="D113" s="955"/>
      <c r="E113" s="955"/>
      <c r="F113" s="955"/>
      <c r="G113" s="955"/>
      <c r="H113" s="955"/>
      <c r="I113" s="955"/>
      <c r="J113" s="955"/>
      <c r="K113" s="955"/>
      <c r="L113" s="955"/>
      <c r="M113" s="955"/>
    </row>
    <row r="114" spans="4:13" ht="24.75" customHeight="1">
      <c r="D114" s="955"/>
      <c r="E114" s="955"/>
      <c r="F114" s="955"/>
      <c r="G114" s="955"/>
      <c r="H114" s="955"/>
      <c r="I114" s="955"/>
      <c r="J114" s="955"/>
      <c r="K114" s="955"/>
      <c r="L114" s="955"/>
      <c r="M114" s="955"/>
    </row>
    <row r="115" spans="4:13" ht="24.75" customHeight="1">
      <c r="D115" s="955"/>
      <c r="E115" s="955"/>
      <c r="F115" s="955"/>
      <c r="G115" s="955"/>
      <c r="H115" s="955"/>
      <c r="I115" s="955"/>
      <c r="J115" s="955"/>
      <c r="K115" s="955"/>
      <c r="L115" s="955"/>
      <c r="M115" s="955"/>
    </row>
    <row r="116" spans="4:13" ht="24.75" customHeight="1">
      <c r="D116" s="955"/>
      <c r="E116" s="955"/>
      <c r="F116" s="955"/>
      <c r="G116" s="955"/>
      <c r="H116" s="955"/>
      <c r="I116" s="955"/>
      <c r="J116" s="955"/>
      <c r="K116" s="955"/>
      <c r="L116" s="955"/>
      <c r="M116" s="955"/>
    </row>
    <row r="117" spans="4:13" ht="24.75" customHeight="1">
      <c r="D117" s="955"/>
      <c r="E117" s="955"/>
      <c r="F117" s="955"/>
      <c r="G117" s="955"/>
      <c r="H117" s="955"/>
      <c r="I117" s="955"/>
      <c r="J117" s="955"/>
      <c r="K117" s="955"/>
      <c r="L117" s="955"/>
      <c r="M117" s="955"/>
    </row>
    <row r="118" spans="4:13" ht="24.75" customHeight="1">
      <c r="D118" s="955"/>
      <c r="E118" s="955"/>
      <c r="F118" s="955"/>
      <c r="G118" s="955"/>
      <c r="H118" s="955"/>
      <c r="I118" s="955"/>
      <c r="J118" s="955"/>
      <c r="K118" s="955"/>
      <c r="L118" s="955"/>
      <c r="M118" s="955"/>
    </row>
    <row r="119" spans="4:13" ht="24.75" customHeight="1">
      <c r="D119" s="955"/>
      <c r="E119" s="955"/>
      <c r="F119" s="955"/>
      <c r="G119" s="955"/>
      <c r="H119" s="955"/>
      <c r="I119" s="955"/>
      <c r="J119" s="955"/>
      <c r="K119" s="955"/>
      <c r="L119" s="955"/>
      <c r="M119" s="955"/>
    </row>
    <row r="120" spans="4:13" ht="24.75" customHeight="1">
      <c r="D120" s="955"/>
      <c r="E120" s="955"/>
      <c r="F120" s="955"/>
      <c r="G120" s="955"/>
      <c r="H120" s="955"/>
      <c r="I120" s="955"/>
      <c r="J120" s="955"/>
      <c r="K120" s="955"/>
      <c r="L120" s="955"/>
      <c r="M120" s="955"/>
    </row>
    <row r="121" spans="4:13" ht="24.75" customHeight="1">
      <c r="D121" s="955"/>
      <c r="E121" s="955"/>
      <c r="F121" s="955"/>
      <c r="G121" s="955"/>
      <c r="H121" s="955"/>
      <c r="I121" s="955"/>
      <c r="J121" s="955"/>
      <c r="K121" s="955"/>
      <c r="L121" s="955"/>
      <c r="M121" s="955"/>
    </row>
    <row r="122" spans="4:13" ht="24.75" customHeight="1">
      <c r="D122" s="955"/>
      <c r="E122" s="955"/>
      <c r="F122" s="955"/>
      <c r="G122" s="955"/>
      <c r="H122" s="955"/>
      <c r="I122" s="955"/>
      <c r="J122" s="955"/>
      <c r="K122" s="955"/>
      <c r="L122" s="955"/>
      <c r="M122" s="955"/>
    </row>
    <row r="123" spans="4:13" ht="24.75" customHeight="1">
      <c r="D123" s="955"/>
      <c r="E123" s="955"/>
      <c r="F123" s="955"/>
      <c r="G123" s="955"/>
      <c r="H123" s="955"/>
      <c r="I123" s="955"/>
      <c r="J123" s="955"/>
      <c r="K123" s="955"/>
      <c r="L123" s="955"/>
      <c r="M123" s="955"/>
    </row>
    <row r="124" spans="4:13" ht="24.75" customHeight="1">
      <c r="D124" s="955"/>
      <c r="E124" s="955"/>
      <c r="F124" s="955"/>
      <c r="G124" s="955"/>
      <c r="H124" s="955"/>
      <c r="I124" s="955"/>
      <c r="J124" s="955"/>
      <c r="K124" s="955"/>
      <c r="L124" s="955"/>
      <c r="M124" s="955"/>
    </row>
    <row r="125" spans="4:13" ht="24.75" customHeight="1">
      <c r="D125" s="955"/>
      <c r="E125" s="955"/>
      <c r="F125" s="955"/>
      <c r="G125" s="955"/>
      <c r="H125" s="955"/>
      <c r="I125" s="955"/>
      <c r="J125" s="955"/>
      <c r="K125" s="955"/>
      <c r="L125" s="955"/>
      <c r="M125" s="955"/>
    </row>
    <row r="126" spans="4:13" ht="24.75" customHeight="1">
      <c r="D126" s="955"/>
      <c r="E126" s="955"/>
      <c r="F126" s="955"/>
      <c r="G126" s="955"/>
      <c r="H126" s="955"/>
      <c r="I126" s="955"/>
      <c r="J126" s="955"/>
      <c r="K126" s="955"/>
      <c r="L126" s="955"/>
      <c r="M126" s="955"/>
    </row>
    <row r="127" spans="4:13" ht="24.75" customHeight="1">
      <c r="D127" s="955"/>
      <c r="E127" s="955"/>
      <c r="F127" s="955"/>
      <c r="G127" s="955"/>
      <c r="H127" s="955"/>
      <c r="I127" s="955"/>
      <c r="J127" s="955"/>
      <c r="K127" s="955"/>
      <c r="L127" s="955"/>
      <c r="M127" s="955"/>
    </row>
    <row r="128" spans="4:13" ht="24.75" customHeight="1">
      <c r="D128" s="955"/>
      <c r="E128" s="955"/>
      <c r="F128" s="955"/>
      <c r="G128" s="955"/>
      <c r="H128" s="955"/>
      <c r="I128" s="955"/>
      <c r="J128" s="955"/>
      <c r="K128" s="955"/>
      <c r="L128" s="955"/>
      <c r="M128" s="955"/>
    </row>
    <row r="129" spans="4:13" ht="24.75" customHeight="1">
      <c r="D129" s="955"/>
      <c r="E129" s="955"/>
      <c r="F129" s="955"/>
      <c r="G129" s="955"/>
      <c r="H129" s="955"/>
      <c r="I129" s="955"/>
      <c r="J129" s="955"/>
      <c r="K129" s="955"/>
      <c r="L129" s="955"/>
      <c r="M129" s="955"/>
    </row>
    <row r="130" spans="4:13" ht="24.75" customHeight="1">
      <c r="D130" s="955"/>
      <c r="E130" s="955"/>
      <c r="F130" s="955"/>
      <c r="G130" s="955"/>
      <c r="H130" s="955"/>
      <c r="I130" s="955"/>
      <c r="J130" s="955"/>
      <c r="K130" s="955"/>
      <c r="L130" s="955"/>
      <c r="M130" s="955"/>
    </row>
    <row r="131" spans="4:13" ht="24.75" customHeight="1">
      <c r="D131" s="955"/>
      <c r="E131" s="955"/>
      <c r="F131" s="955"/>
      <c r="G131" s="955"/>
      <c r="H131" s="955"/>
      <c r="I131" s="955"/>
      <c r="J131" s="955"/>
      <c r="K131" s="955"/>
      <c r="L131" s="955"/>
      <c r="M131" s="955"/>
    </row>
    <row r="132" spans="4:13" ht="24.75" customHeight="1">
      <c r="D132" s="955"/>
      <c r="E132" s="955"/>
      <c r="F132" s="955"/>
      <c r="G132" s="955"/>
      <c r="H132" s="955"/>
      <c r="I132" s="955"/>
      <c r="J132" s="955"/>
      <c r="K132" s="955"/>
      <c r="L132" s="955"/>
      <c r="M132" s="955"/>
    </row>
    <row r="133" spans="4:13" ht="24.75" customHeight="1">
      <c r="D133" s="955"/>
      <c r="E133" s="955"/>
      <c r="F133" s="955"/>
      <c r="G133" s="955"/>
      <c r="H133" s="955"/>
      <c r="I133" s="955"/>
      <c r="J133" s="955"/>
      <c r="K133" s="955"/>
      <c r="L133" s="955"/>
      <c r="M133" s="955"/>
    </row>
    <row r="134" spans="4:13" ht="24.75" customHeight="1">
      <c r="D134" s="955"/>
      <c r="E134" s="955"/>
      <c r="F134" s="955"/>
      <c r="G134" s="955"/>
      <c r="H134" s="955"/>
      <c r="I134" s="955"/>
      <c r="J134" s="955"/>
      <c r="K134" s="955"/>
      <c r="L134" s="955"/>
      <c r="M134" s="955"/>
    </row>
    <row r="135" spans="4:13" ht="24.75" customHeight="1">
      <c r="D135" s="955"/>
      <c r="E135" s="955"/>
      <c r="F135" s="955"/>
      <c r="G135" s="955"/>
      <c r="H135" s="955"/>
      <c r="I135" s="955"/>
      <c r="J135" s="955"/>
      <c r="K135" s="955"/>
      <c r="L135" s="955"/>
      <c r="M135" s="955"/>
    </row>
    <row r="136" spans="4:13" ht="24.75" customHeight="1">
      <c r="D136" s="955"/>
      <c r="E136" s="955"/>
      <c r="F136" s="955"/>
      <c r="G136" s="955"/>
      <c r="H136" s="955"/>
      <c r="I136" s="955"/>
      <c r="J136" s="955"/>
      <c r="K136" s="955"/>
      <c r="L136" s="955"/>
      <c r="M136" s="955"/>
    </row>
    <row r="137" spans="4:13" ht="24.75" customHeight="1">
      <c r="D137" s="955"/>
      <c r="E137" s="955"/>
      <c r="F137" s="955"/>
      <c r="G137" s="955"/>
      <c r="H137" s="955"/>
      <c r="I137" s="955"/>
      <c r="J137" s="955"/>
      <c r="K137" s="955"/>
      <c r="L137" s="955"/>
      <c r="M137" s="955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workbookViewId="0" topLeftCell="A10">
      <selection activeCell="E35" sqref="E35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398" t="s">
        <v>356</v>
      </c>
      <c r="C1" s="1398"/>
      <c r="D1" s="1398"/>
      <c r="E1" s="1398"/>
      <c r="F1" s="1398"/>
      <c r="G1" s="1398"/>
      <c r="H1" s="48"/>
    </row>
    <row r="2" spans="2:8" ht="15.75">
      <c r="B2" s="1539" t="s">
        <v>83</v>
      </c>
      <c r="C2" s="1539"/>
      <c r="D2" s="1539"/>
      <c r="E2" s="1539"/>
      <c r="F2" s="1539"/>
      <c r="G2" s="1539"/>
      <c r="H2" s="48"/>
    </row>
    <row r="3" spans="2:7" ht="15.75">
      <c r="B3" s="1539" t="s">
        <v>1408</v>
      </c>
      <c r="C3" s="1539"/>
      <c r="D3" s="1539"/>
      <c r="E3" s="1539"/>
      <c r="F3" s="1539"/>
      <c r="G3" s="1539"/>
    </row>
    <row r="4" spans="2:7" ht="12.75">
      <c r="B4" s="1398" t="s">
        <v>1353</v>
      </c>
      <c r="C4" s="1398"/>
      <c r="D4" s="1398"/>
      <c r="E4" s="1398"/>
      <c r="F4" s="1398"/>
      <c r="G4" s="1398"/>
    </row>
    <row r="5" spans="5:7" ht="13.5" thickBot="1">
      <c r="E5" s="48"/>
      <c r="F5" s="1540" t="s">
        <v>755</v>
      </c>
      <c r="G5" s="1540"/>
    </row>
    <row r="6" spans="2:7" ht="13.5" thickTop="1">
      <c r="B6" s="1300"/>
      <c r="C6" s="1541" t="s">
        <v>945</v>
      </c>
      <c r="D6" s="1542"/>
      <c r="E6" s="1543"/>
      <c r="F6" s="1544" t="s">
        <v>34</v>
      </c>
      <c r="G6" s="1545"/>
    </row>
    <row r="7" spans="2:7" ht="15.75">
      <c r="B7" s="1301" t="s">
        <v>1409</v>
      </c>
      <c r="C7" s="1302" t="s">
        <v>638</v>
      </c>
      <c r="D7" s="1302" t="s">
        <v>8</v>
      </c>
      <c r="E7" s="1303" t="s">
        <v>1441</v>
      </c>
      <c r="F7" s="870" t="s">
        <v>8</v>
      </c>
      <c r="G7" s="1304" t="s">
        <v>1665</v>
      </c>
    </row>
    <row r="8" spans="2:7" ht="12.75">
      <c r="B8" s="1305" t="s">
        <v>1410</v>
      </c>
      <c r="C8" s="1306">
        <v>79570.9</v>
      </c>
      <c r="D8" s="1307">
        <v>103178.7</v>
      </c>
      <c r="E8" s="1307">
        <v>94866.8</v>
      </c>
      <c r="F8" s="1308">
        <v>29.668886489910278</v>
      </c>
      <c r="G8" s="1309">
        <v>-8.055829352376046</v>
      </c>
    </row>
    <row r="9" spans="2:12" ht="12.75">
      <c r="B9" s="535" t="s">
        <v>1411</v>
      </c>
      <c r="C9" s="975">
        <v>52298.8</v>
      </c>
      <c r="D9" s="975">
        <v>71089.2</v>
      </c>
      <c r="E9" s="975">
        <v>69379.9</v>
      </c>
      <c r="F9" s="1310">
        <v>35.928931447757876</v>
      </c>
      <c r="G9" s="1311">
        <v>-2.40444399430575</v>
      </c>
      <c r="J9" s="17"/>
      <c r="K9" s="17"/>
      <c r="L9" s="17"/>
    </row>
    <row r="10" spans="2:12" ht="12.75">
      <c r="B10" s="535" t="s">
        <v>1412</v>
      </c>
      <c r="C10" s="975">
        <v>12089.6</v>
      </c>
      <c r="D10" s="975">
        <v>15675.4</v>
      </c>
      <c r="E10" s="975">
        <v>12007.7</v>
      </c>
      <c r="F10" s="1310">
        <v>29.6602038115405</v>
      </c>
      <c r="G10" s="1311">
        <v>-23.39780803041709</v>
      </c>
      <c r="J10" s="17"/>
      <c r="K10" s="17"/>
      <c r="L10" s="17"/>
    </row>
    <row r="11" spans="2:12" ht="12.75">
      <c r="B11" s="1312" t="s">
        <v>1413</v>
      </c>
      <c r="C11" s="975">
        <v>10788.8</v>
      </c>
      <c r="D11" s="975">
        <v>14277.9</v>
      </c>
      <c r="E11" s="975">
        <v>11591.6</v>
      </c>
      <c r="F11" s="1310">
        <v>32.34001927925258</v>
      </c>
      <c r="G11" s="1311">
        <v>-18.814391472135263</v>
      </c>
      <c r="J11" s="17"/>
      <c r="K11" s="17"/>
      <c r="L11" s="17"/>
    </row>
    <row r="12" spans="2:12" ht="12.75">
      <c r="B12" s="1312" t="s">
        <v>77</v>
      </c>
      <c r="C12" s="975">
        <v>1300.8</v>
      </c>
      <c r="D12" s="975">
        <v>1397.5</v>
      </c>
      <c r="E12" s="975">
        <v>416.1</v>
      </c>
      <c r="F12" s="1310" t="s">
        <v>1756</v>
      </c>
      <c r="G12" s="1311" t="s">
        <v>1756</v>
      </c>
      <c r="J12" s="17"/>
      <c r="K12" s="17"/>
      <c r="L12" s="17"/>
    </row>
    <row r="13" spans="2:12" ht="12.75">
      <c r="B13" s="535" t="s">
        <v>1417</v>
      </c>
      <c r="C13" s="975">
        <v>10266.4</v>
      </c>
      <c r="D13" s="975">
        <v>6234.8</v>
      </c>
      <c r="E13" s="975">
        <v>6921.3</v>
      </c>
      <c r="F13" s="1310">
        <v>-39.26985116496532</v>
      </c>
      <c r="G13" s="1311">
        <v>11.010778212613074</v>
      </c>
      <c r="J13" s="17"/>
      <c r="K13" s="17"/>
      <c r="L13" s="17"/>
    </row>
    <row r="14" spans="2:12" ht="12.75">
      <c r="B14" s="540" t="s">
        <v>1716</v>
      </c>
      <c r="C14" s="1313">
        <v>4916.1</v>
      </c>
      <c r="D14" s="1313">
        <v>10179.3</v>
      </c>
      <c r="E14" s="1313">
        <v>6557.9</v>
      </c>
      <c r="F14" s="1314">
        <v>107.06047476658324</v>
      </c>
      <c r="G14" s="1315">
        <v>-35.57612016543377</v>
      </c>
      <c r="J14" s="17"/>
      <c r="K14" s="17"/>
      <c r="L14" s="17"/>
    </row>
    <row r="15" spans="2:12" ht="12.75">
      <c r="B15" s="1305" t="s">
        <v>1418</v>
      </c>
      <c r="C15" s="1316">
        <v>14113.6</v>
      </c>
      <c r="D15" s="1316">
        <v>16888</v>
      </c>
      <c r="E15" s="1316">
        <v>14017.7</v>
      </c>
      <c r="F15" s="1317">
        <v>19.657635188754107</v>
      </c>
      <c r="G15" s="1318">
        <v>-16.996091899573656</v>
      </c>
      <c r="J15" s="17"/>
      <c r="K15" s="17"/>
      <c r="L15" s="17"/>
    </row>
    <row r="16" spans="2:12" ht="12.75">
      <c r="B16" s="535" t="s">
        <v>1411</v>
      </c>
      <c r="C16" s="975">
        <v>9054.3</v>
      </c>
      <c r="D16" s="975">
        <v>10450.3</v>
      </c>
      <c r="E16" s="975">
        <v>9506.3</v>
      </c>
      <c r="F16" s="1310">
        <v>15.418088642965222</v>
      </c>
      <c r="G16" s="1311">
        <v>-9.03323349568912</v>
      </c>
      <c r="J16" s="17"/>
      <c r="K16" s="17"/>
      <c r="L16" s="17"/>
    </row>
    <row r="17" spans="2:12" ht="12.75">
      <c r="B17" s="535" t="s">
        <v>1412</v>
      </c>
      <c r="C17" s="975">
        <v>4209.2</v>
      </c>
      <c r="D17" s="975">
        <v>5127.3</v>
      </c>
      <c r="E17" s="975">
        <v>3039.7</v>
      </c>
      <c r="F17" s="1310">
        <v>21.811745699895475</v>
      </c>
      <c r="G17" s="1311">
        <v>-40.715386265675896</v>
      </c>
      <c r="J17" s="17"/>
      <c r="K17" s="17"/>
      <c r="L17" s="17"/>
    </row>
    <row r="18" spans="2:12" ht="12.75">
      <c r="B18" s="540" t="s">
        <v>1417</v>
      </c>
      <c r="C18" s="1313">
        <v>850.1</v>
      </c>
      <c r="D18" s="1313">
        <v>1310.4</v>
      </c>
      <c r="E18" s="1313">
        <v>1471.7</v>
      </c>
      <c r="F18" s="1314">
        <v>54.14657099164805</v>
      </c>
      <c r="G18" s="1315">
        <v>12.309218559218554</v>
      </c>
      <c r="J18" s="17"/>
      <c r="K18" s="17"/>
      <c r="L18" s="17"/>
    </row>
    <row r="19" spans="2:12" ht="12.75">
      <c r="B19" s="1305" t="s">
        <v>78</v>
      </c>
      <c r="C19" s="1319">
        <v>65457.3</v>
      </c>
      <c r="D19" s="1319">
        <v>86290.7</v>
      </c>
      <c r="E19" s="1319">
        <v>80849.1</v>
      </c>
      <c r="F19" s="1317">
        <v>31.827466149688412</v>
      </c>
      <c r="G19" s="1318">
        <v>-6.306125689095124</v>
      </c>
      <c r="J19" s="17"/>
      <c r="K19" s="17"/>
      <c r="L19" s="17"/>
    </row>
    <row r="20" spans="2:12" ht="12.75">
      <c r="B20" s="535" t="s">
        <v>1411</v>
      </c>
      <c r="C20" s="1320">
        <v>43244.5</v>
      </c>
      <c r="D20" s="1320">
        <v>60638.9</v>
      </c>
      <c r="E20" s="1320">
        <v>59873.6</v>
      </c>
      <c r="F20" s="1310">
        <v>40.22338100798944</v>
      </c>
      <c r="G20" s="1311">
        <v>-1.2620611521647045</v>
      </c>
      <c r="J20" s="17"/>
      <c r="K20" s="17"/>
      <c r="L20" s="17"/>
    </row>
    <row r="21" spans="2:12" ht="12.75">
      <c r="B21" s="535" t="s">
        <v>1412</v>
      </c>
      <c r="C21" s="1320">
        <v>7880.4</v>
      </c>
      <c r="D21" s="1320">
        <v>10548.1</v>
      </c>
      <c r="E21" s="1320">
        <v>8968</v>
      </c>
      <c r="F21" s="1310">
        <v>33.85234252068427</v>
      </c>
      <c r="G21" s="1311">
        <v>-14.979948995553718</v>
      </c>
      <c r="J21" s="17"/>
      <c r="K21" s="17"/>
      <c r="L21" s="17"/>
    </row>
    <row r="22" spans="2:12" ht="12.75">
      <c r="B22" s="535" t="s">
        <v>1417</v>
      </c>
      <c r="C22" s="975">
        <v>9416.3</v>
      </c>
      <c r="D22" s="975">
        <v>4924.4</v>
      </c>
      <c r="E22" s="975">
        <v>5449.6</v>
      </c>
      <c r="F22" s="1310">
        <v>-47.70345039983857</v>
      </c>
      <c r="G22" s="1311">
        <v>10.66525871172124</v>
      </c>
      <c r="J22" s="17"/>
      <c r="K22" s="17"/>
      <c r="L22" s="17"/>
    </row>
    <row r="23" spans="2:12" ht="12.75">
      <c r="B23" s="540" t="s">
        <v>1716</v>
      </c>
      <c r="C23" s="1313">
        <v>4916.1</v>
      </c>
      <c r="D23" s="1313">
        <v>10179.3</v>
      </c>
      <c r="E23" s="1313">
        <v>6557.9</v>
      </c>
      <c r="F23" s="1314">
        <v>107.06047476658324</v>
      </c>
      <c r="G23" s="1315">
        <v>-35.57612016543377</v>
      </c>
      <c r="J23" s="17"/>
      <c r="K23" s="17"/>
      <c r="L23" s="17"/>
    </row>
    <row r="24" spans="2:7" ht="12.75">
      <c r="B24" s="1305" t="s">
        <v>1669</v>
      </c>
      <c r="C24" s="1316">
        <v>72878.8</v>
      </c>
      <c r="D24" s="1316">
        <v>96447.6</v>
      </c>
      <c r="E24" s="1316">
        <v>103271.8</v>
      </c>
      <c r="F24" s="1317">
        <v>32.339720192977914</v>
      </c>
      <c r="G24" s="1318">
        <v>7.075551905905396</v>
      </c>
    </row>
    <row r="25" spans="2:7" ht="12.75">
      <c r="B25" s="535" t="s">
        <v>1419</v>
      </c>
      <c r="C25" s="975">
        <v>59481.6</v>
      </c>
      <c r="D25" s="975">
        <v>79680.3</v>
      </c>
      <c r="E25" s="975">
        <v>91334.7</v>
      </c>
      <c r="F25" s="1310">
        <v>33.95789622336993</v>
      </c>
      <c r="G25" s="1311">
        <v>14.62645095462742</v>
      </c>
    </row>
    <row r="26" spans="2:7" ht="12.75">
      <c r="B26" s="535" t="s">
        <v>869</v>
      </c>
      <c r="C26" s="975">
        <v>10958</v>
      </c>
      <c r="D26" s="975">
        <v>13068.4</v>
      </c>
      <c r="E26" s="975">
        <v>12689.4</v>
      </c>
      <c r="F26" s="1310">
        <v>19.25898886658149</v>
      </c>
      <c r="G26" s="1311">
        <v>-2.900125493556977</v>
      </c>
    </row>
    <row r="27" spans="2:7" ht="12.75">
      <c r="B27" s="535" t="s">
        <v>1420</v>
      </c>
      <c r="C27" s="975">
        <v>1371.8</v>
      </c>
      <c r="D27" s="975">
        <v>4046</v>
      </c>
      <c r="E27" s="975">
        <v>-215.4</v>
      </c>
      <c r="F27" s="1310">
        <v>194.94095349176263</v>
      </c>
      <c r="G27" s="1311">
        <v>-105.32377656945131</v>
      </c>
    </row>
    <row r="28" spans="2:7" ht="12.75">
      <c r="B28" s="535" t="s">
        <v>398</v>
      </c>
      <c r="C28" s="975">
        <v>59.2</v>
      </c>
      <c r="D28" s="975">
        <v>116.5</v>
      </c>
      <c r="E28" s="975">
        <v>63.8</v>
      </c>
      <c r="F28" s="1310">
        <v>96.79054054054052</v>
      </c>
      <c r="G28" s="1311">
        <v>-45.236051502145926</v>
      </c>
    </row>
    <row r="29" spans="2:7" ht="12.75">
      <c r="B29" s="252" t="s">
        <v>1421</v>
      </c>
      <c r="C29" s="975">
        <v>273.9</v>
      </c>
      <c r="D29" s="975">
        <v>656.9</v>
      </c>
      <c r="E29" s="975">
        <v>378.1</v>
      </c>
      <c r="F29" s="1310">
        <v>139.8320554947061</v>
      </c>
      <c r="G29" s="1311">
        <v>-42.441771959202306</v>
      </c>
    </row>
    <row r="30" spans="2:7" ht="12.75">
      <c r="B30" s="535" t="s">
        <v>399</v>
      </c>
      <c r="C30" s="975">
        <v>734.3</v>
      </c>
      <c r="D30" s="975">
        <v>-1120.5</v>
      </c>
      <c r="E30" s="975">
        <v>-978.8</v>
      </c>
      <c r="F30" s="1310">
        <v>-252.59430750374509</v>
      </c>
      <c r="G30" s="1311">
        <v>-12.64614011601964</v>
      </c>
    </row>
    <row r="31" spans="2:7" ht="12.75">
      <c r="B31" s="1321" t="s">
        <v>400</v>
      </c>
      <c r="C31" s="1322">
        <v>7421.500000000007</v>
      </c>
      <c r="D31" s="1322">
        <v>10156.9</v>
      </c>
      <c r="E31" s="1322">
        <v>22422.7</v>
      </c>
      <c r="F31" s="1323">
        <v>36.8577780772079</v>
      </c>
      <c r="G31" s="1324">
        <v>120.76322499975409</v>
      </c>
    </row>
    <row r="32" spans="2:7" ht="12.75">
      <c r="B32" s="1305" t="s">
        <v>1422</v>
      </c>
      <c r="C32" s="973">
        <v>-7421.5</v>
      </c>
      <c r="D32" s="973">
        <v>-10156.9</v>
      </c>
      <c r="E32" s="973">
        <v>-22422.7</v>
      </c>
      <c r="F32" s="1317">
        <v>36.85777807720811</v>
      </c>
      <c r="G32" s="1318">
        <v>120.76322499975392</v>
      </c>
    </row>
    <row r="33" spans="2:7" ht="12.75">
      <c r="B33" s="535" t="s">
        <v>1423</v>
      </c>
      <c r="C33" s="1325">
        <v>-10211.3</v>
      </c>
      <c r="D33" s="1325">
        <v>-12134.4</v>
      </c>
      <c r="E33" s="1325">
        <v>-24709.3</v>
      </c>
      <c r="F33" s="1310">
        <v>18.83305749512795</v>
      </c>
      <c r="G33" s="1311">
        <v>103.63017536919834</v>
      </c>
    </row>
    <row r="34" spans="2:7" ht="12.75">
      <c r="B34" s="535" t="s">
        <v>1424</v>
      </c>
      <c r="C34" s="1325">
        <v>8700</v>
      </c>
      <c r="D34" s="1325">
        <v>260</v>
      </c>
      <c r="E34" s="1325">
        <v>4500</v>
      </c>
      <c r="F34" s="1310">
        <v>-97.01149425287356</v>
      </c>
      <c r="G34" s="1311">
        <v>1630.7692307692307</v>
      </c>
    </row>
    <row r="35" spans="2:7" ht="12.75">
      <c r="B35" s="1312" t="s">
        <v>79</v>
      </c>
      <c r="C35" s="1326">
        <v>6000</v>
      </c>
      <c r="D35" s="1326">
        <v>260</v>
      </c>
      <c r="E35" s="1326">
        <v>1500</v>
      </c>
      <c r="F35" s="1310">
        <v>-95.66666666666667</v>
      </c>
      <c r="G35" s="1311">
        <v>476.9230769230769</v>
      </c>
    </row>
    <row r="36" spans="2:7" ht="12.75">
      <c r="B36" s="1312" t="s">
        <v>80</v>
      </c>
      <c r="C36" s="1325">
        <v>2000</v>
      </c>
      <c r="D36" s="1325">
        <v>0</v>
      </c>
      <c r="E36" s="1325">
        <v>3000</v>
      </c>
      <c r="F36" s="1310">
        <v>-100</v>
      </c>
      <c r="G36" s="1311"/>
    </row>
    <row r="37" spans="2:7" ht="12.75">
      <c r="B37" s="1312" t="s">
        <v>81</v>
      </c>
      <c r="C37" s="1325">
        <v>0</v>
      </c>
      <c r="D37" s="1325">
        <v>0</v>
      </c>
      <c r="E37" s="1325">
        <v>0</v>
      </c>
      <c r="F37" s="1310" t="s">
        <v>1756</v>
      </c>
      <c r="G37" s="1311" t="s">
        <v>1756</v>
      </c>
    </row>
    <row r="38" spans="2:7" ht="12.75">
      <c r="B38" s="1312" t="s">
        <v>1425</v>
      </c>
      <c r="C38" s="1325">
        <v>700</v>
      </c>
      <c r="D38" s="1325">
        <v>0</v>
      </c>
      <c r="E38" s="1325">
        <v>0</v>
      </c>
      <c r="F38" s="1310" t="s">
        <v>1756</v>
      </c>
      <c r="G38" s="1311" t="s">
        <v>1756</v>
      </c>
    </row>
    <row r="39" spans="2:7" ht="12.75">
      <c r="B39" s="1312" t="s">
        <v>401</v>
      </c>
      <c r="C39" s="1326">
        <v>-18647.7</v>
      </c>
      <c r="D39" s="1326">
        <v>-12259.4</v>
      </c>
      <c r="E39" s="1326">
        <v>-28950.4</v>
      </c>
      <c r="F39" s="1310">
        <v>-34.25784413091159</v>
      </c>
      <c r="G39" s="1311">
        <v>136.1485880222523</v>
      </c>
    </row>
    <row r="40" spans="2:7" ht="12.75">
      <c r="B40" s="1312" t="s">
        <v>402</v>
      </c>
      <c r="C40" s="1326">
        <v>-263.6</v>
      </c>
      <c r="D40" s="1326">
        <v>-135</v>
      </c>
      <c r="E40" s="1326">
        <v>-258.9</v>
      </c>
      <c r="F40" s="1310">
        <v>-48.78603945371776</v>
      </c>
      <c r="G40" s="1311">
        <v>91.77777777777776</v>
      </c>
    </row>
    <row r="41" spans="2:7" ht="13.5" thickBot="1">
      <c r="B41" s="1327" t="s">
        <v>82</v>
      </c>
      <c r="C41" s="982">
        <v>2789.8</v>
      </c>
      <c r="D41" s="982">
        <v>1977.5</v>
      </c>
      <c r="E41" s="982">
        <v>2286.6</v>
      </c>
      <c r="F41" s="1328">
        <v>-29.11678256505843</v>
      </c>
      <c r="G41" s="1329">
        <v>15.630847029077113</v>
      </c>
    </row>
    <row r="42" spans="2:14" ht="15" customHeight="1" thickTop="1">
      <c r="B42" s="1537" t="s">
        <v>1354</v>
      </c>
      <c r="C42" s="1537"/>
      <c r="D42" s="1537"/>
      <c r="E42" s="1537"/>
      <c r="F42" s="1537"/>
      <c r="G42" s="1537"/>
      <c r="H42" s="1158"/>
      <c r="I42" s="1158"/>
      <c r="J42" s="1158"/>
      <c r="K42" s="1158"/>
      <c r="L42" s="1158"/>
      <c r="M42" s="1158"/>
      <c r="N42" s="1158"/>
    </row>
    <row r="43" spans="2:14" ht="12.75">
      <c r="B43" s="1538"/>
      <c r="C43" s="1538"/>
      <c r="D43" s="1538"/>
      <c r="E43" s="1538"/>
      <c r="F43" s="1538"/>
      <c r="G43" s="1538"/>
      <c r="H43" s="1159"/>
      <c r="I43" s="1159"/>
      <c r="J43" s="1159"/>
      <c r="K43" s="1159"/>
      <c r="L43" s="1159"/>
      <c r="M43" s="1159"/>
      <c r="N43" s="1159"/>
    </row>
    <row r="44" spans="2:10" ht="12.75">
      <c r="B44" s="1330" t="s">
        <v>1426</v>
      </c>
      <c r="C44" s="1331"/>
      <c r="D44" s="1331"/>
      <c r="E44" s="1331"/>
      <c r="F44" s="1331"/>
      <c r="G44" s="1331"/>
      <c r="H44" s="1160"/>
      <c r="I44" s="1160"/>
      <c r="J44" s="1160"/>
    </row>
    <row r="45" spans="2:10" ht="12.75">
      <c r="B45" s="1330" t="s">
        <v>1166</v>
      </c>
      <c r="C45" s="1331"/>
      <c r="D45" s="1331"/>
      <c r="E45" s="1331"/>
      <c r="F45" s="1331"/>
      <c r="G45" s="1331"/>
      <c r="H45" s="1160"/>
      <c r="I45" s="1160"/>
      <c r="J45" s="1160"/>
    </row>
    <row r="46" spans="2:10" ht="12.75">
      <c r="B46" s="1332" t="s">
        <v>30</v>
      </c>
      <c r="C46" s="1331"/>
      <c r="D46" s="1331"/>
      <c r="E46" s="1331"/>
      <c r="F46" s="1331"/>
      <c r="G46" s="1331"/>
      <c r="H46" s="1160"/>
      <c r="I46" s="1160"/>
      <c r="J46" s="1160"/>
    </row>
    <row r="47" spans="2:10" ht="12.75">
      <c r="B47" s="1330" t="s">
        <v>475</v>
      </c>
      <c r="C47" s="1331"/>
      <c r="D47" s="1331"/>
      <c r="E47" s="1331"/>
      <c r="F47" s="1331"/>
      <c r="G47" s="1331"/>
      <c r="H47" s="1160"/>
      <c r="I47" s="1160"/>
      <c r="J47" s="1160"/>
    </row>
  </sheetData>
  <mergeCells count="8">
    <mergeCell ref="B42:G43"/>
    <mergeCell ref="B1:G1"/>
    <mergeCell ref="B2:G2"/>
    <mergeCell ref="B3:G3"/>
    <mergeCell ref="B4:G4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2">
      <selection activeCell="A54" sqref="A54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80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386" t="s">
        <v>1043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</row>
    <row r="2" spans="1:12" ht="15.75">
      <c r="A2" s="1387" t="s">
        <v>1500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81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394" t="s">
        <v>755</v>
      </c>
      <c r="K3" s="1394"/>
    </row>
    <row r="4" spans="1:11" ht="13.5" thickTop="1">
      <c r="A4" s="260"/>
      <c r="B4" s="285"/>
      <c r="C4" s="285"/>
      <c r="D4" s="285"/>
      <c r="E4" s="285"/>
      <c r="F4" s="1388" t="s">
        <v>592</v>
      </c>
      <c r="G4" s="1389"/>
      <c r="H4" s="1389"/>
      <c r="I4" s="1389"/>
      <c r="J4" s="1389"/>
      <c r="K4" s="1390"/>
    </row>
    <row r="5" spans="1:11" ht="12.75">
      <c r="A5" s="262"/>
      <c r="B5" s="189">
        <f>'[1]MS'!B5</f>
        <v>2009</v>
      </c>
      <c r="C5" s="189">
        <f>'[1]MS'!C5</f>
        <v>2010</v>
      </c>
      <c r="D5" s="189">
        <f>'[1]MS'!D5</f>
        <v>2010</v>
      </c>
      <c r="E5" s="189">
        <f>'[1]MS'!E5</f>
        <v>2011</v>
      </c>
      <c r="F5" s="1392" t="s">
        <v>8</v>
      </c>
      <c r="G5" s="1392">
        <v>0</v>
      </c>
      <c r="H5" s="1392">
        <v>0</v>
      </c>
      <c r="I5" s="1395" t="s">
        <v>1665</v>
      </c>
      <c r="J5" s="1396"/>
      <c r="K5" s="1397"/>
    </row>
    <row r="6" spans="1:11" ht="12.75">
      <c r="A6" s="286"/>
      <c r="B6" s="189" t="str">
        <f>'[1]MS'!B6</f>
        <v>Jul</v>
      </c>
      <c r="C6" s="189" t="str">
        <f>'[1]MS'!C6</f>
        <v>Jan</v>
      </c>
      <c r="D6" s="189" t="str">
        <f>'[1]MS'!D6</f>
        <v>Jul  (p)</v>
      </c>
      <c r="E6" s="189" t="str">
        <f>'[1]MS'!E6</f>
        <v>Jan (e)</v>
      </c>
      <c r="F6" s="1043" t="s">
        <v>945</v>
      </c>
      <c r="G6" s="182" t="s">
        <v>941</v>
      </c>
      <c r="H6" s="182" t="s">
        <v>919</v>
      </c>
      <c r="I6" s="1043" t="s">
        <v>945</v>
      </c>
      <c r="J6" s="1044" t="s">
        <v>941</v>
      </c>
      <c r="K6" s="1045" t="s">
        <v>919</v>
      </c>
    </row>
    <row r="7" spans="1:23" ht="15" customHeight="1">
      <c r="A7" s="287" t="s">
        <v>946</v>
      </c>
      <c r="B7" s="183">
        <v>224745.60136872003</v>
      </c>
      <c r="C7" s="183">
        <v>197371.987565004</v>
      </c>
      <c r="D7" s="183">
        <v>211686.664160922</v>
      </c>
      <c r="E7" s="183">
        <v>209899.436265704</v>
      </c>
      <c r="F7" s="190">
        <v>-27373.613803716027</v>
      </c>
      <c r="G7" s="3"/>
      <c r="H7" s="190">
        <v>-12.179821823879251</v>
      </c>
      <c r="I7" s="190">
        <v>-1787.2278952180059</v>
      </c>
      <c r="J7" s="25"/>
      <c r="K7" s="288">
        <v>-0.8442798710547841</v>
      </c>
      <c r="L7" s="1">
        <v>54431.384802326036</v>
      </c>
      <c r="M7" s="1052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289" t="s">
        <v>947</v>
      </c>
      <c r="B8" s="184">
        <v>0</v>
      </c>
      <c r="C8" s="184">
        <v>0</v>
      </c>
      <c r="D8" s="184">
        <v>0</v>
      </c>
      <c r="E8" s="184">
        <v>0</v>
      </c>
      <c r="F8" s="44">
        <v>0</v>
      </c>
      <c r="G8" s="4"/>
      <c r="H8" s="1099" t="s">
        <v>1756</v>
      </c>
      <c r="I8" s="44">
        <v>0</v>
      </c>
      <c r="J8" s="22"/>
      <c r="K8" s="859" t="s">
        <v>1756</v>
      </c>
      <c r="L8" s="1">
        <v>0</v>
      </c>
      <c r="M8" s="1053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289" t="s">
        <v>948</v>
      </c>
      <c r="B9" s="184">
        <v>555.33498775</v>
      </c>
      <c r="C9" s="184">
        <v>6489.754772384</v>
      </c>
      <c r="D9" s="184">
        <v>6315.334968132</v>
      </c>
      <c r="E9" s="184">
        <v>6800.757695184</v>
      </c>
      <c r="F9" s="44">
        <v>5934.419784633999</v>
      </c>
      <c r="G9" s="4"/>
      <c r="H9" s="44">
        <v>1068.6198268684539</v>
      </c>
      <c r="I9" s="44">
        <v>485.4227270520005</v>
      </c>
      <c r="J9" s="22"/>
      <c r="K9" s="267">
        <v>7.686412985241583</v>
      </c>
      <c r="L9" s="1">
        <v>-75.309390614</v>
      </c>
      <c r="M9" s="1053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289" t="s">
        <v>949</v>
      </c>
      <c r="B10" s="184">
        <v>0</v>
      </c>
      <c r="C10" s="184">
        <v>0</v>
      </c>
      <c r="D10" s="184">
        <v>0</v>
      </c>
      <c r="E10" s="184">
        <v>0</v>
      </c>
      <c r="F10" s="44">
        <v>0</v>
      </c>
      <c r="G10" s="4"/>
      <c r="H10" s="1099" t="s">
        <v>1756</v>
      </c>
      <c r="I10" s="44">
        <v>0</v>
      </c>
      <c r="J10" s="22"/>
      <c r="K10" s="859" t="s">
        <v>1756</v>
      </c>
      <c r="L10" s="1">
        <v>0</v>
      </c>
      <c r="M10" s="1053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290" t="s">
        <v>950</v>
      </c>
      <c r="B11" s="185">
        <v>224190.26638097005</v>
      </c>
      <c r="C11" s="185">
        <v>190882.23279262</v>
      </c>
      <c r="D11" s="185">
        <v>205371.32919279</v>
      </c>
      <c r="E11" s="185">
        <v>203098.67857052</v>
      </c>
      <c r="F11" s="108">
        <v>-33308.03358835005</v>
      </c>
      <c r="G11" s="5"/>
      <c r="H11" s="108">
        <v>-14.857038231869168</v>
      </c>
      <c r="I11" s="108">
        <v>-2272.650622270012</v>
      </c>
      <c r="J11" s="2"/>
      <c r="K11" s="270">
        <v>-1.1066055964104837</v>
      </c>
      <c r="L11" s="1">
        <v>54506.69419294005</v>
      </c>
      <c r="M11" s="1052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289" t="s">
        <v>951</v>
      </c>
      <c r="B12" s="184">
        <v>32918.61281465</v>
      </c>
      <c r="C12" s="184">
        <v>31202.335352500002</v>
      </c>
      <c r="D12" s="184">
        <v>50132.97946192</v>
      </c>
      <c r="E12" s="184">
        <v>36321.29206115</v>
      </c>
      <c r="F12" s="44">
        <v>-1716.2774621499957</v>
      </c>
      <c r="G12" s="4"/>
      <c r="H12" s="44">
        <v>-5.213699227891489</v>
      </c>
      <c r="I12" s="44">
        <v>-13811.687400769995</v>
      </c>
      <c r="J12" s="22"/>
      <c r="K12" s="267">
        <v>-27.550102844497953</v>
      </c>
      <c r="L12" s="1">
        <v>13992.834712129996</v>
      </c>
      <c r="M12" s="1052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289" t="s">
        <v>952</v>
      </c>
      <c r="B13" s="184">
        <v>22173.5490793</v>
      </c>
      <c r="C13" s="184">
        <v>29067.0063525</v>
      </c>
      <c r="D13" s="184">
        <v>30477.38946425</v>
      </c>
      <c r="E13" s="184">
        <v>32971.54306115</v>
      </c>
      <c r="F13" s="44">
        <v>6893.4572732000015</v>
      </c>
      <c r="G13" s="4"/>
      <c r="H13" s="44">
        <v>31.088650935160185</v>
      </c>
      <c r="I13" s="44">
        <v>2494.153596899996</v>
      </c>
      <c r="J13" s="22"/>
      <c r="K13" s="267">
        <v>8.18361953154039</v>
      </c>
      <c r="L13" s="1">
        <v>4617.616822669999</v>
      </c>
      <c r="M13" s="1053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289" t="s">
        <v>953</v>
      </c>
      <c r="B14" s="184">
        <v>0</v>
      </c>
      <c r="C14" s="184">
        <v>0</v>
      </c>
      <c r="D14" s="184">
        <v>0</v>
      </c>
      <c r="E14" s="184">
        <v>0</v>
      </c>
      <c r="F14" s="44">
        <v>0</v>
      </c>
      <c r="G14" s="4"/>
      <c r="H14" s="1099" t="s">
        <v>1756</v>
      </c>
      <c r="I14" s="44">
        <v>0</v>
      </c>
      <c r="J14" s="22"/>
      <c r="K14" s="859" t="s">
        <v>1756</v>
      </c>
      <c r="L14" s="1">
        <v>-6.932845889999999</v>
      </c>
      <c r="M14" s="1053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289" t="s">
        <v>954</v>
      </c>
      <c r="B15" s="184">
        <v>1909.2559999999994</v>
      </c>
      <c r="C15" s="184">
        <v>2135.329</v>
      </c>
      <c r="D15" s="184">
        <v>2944.0740000000005</v>
      </c>
      <c r="E15" s="184">
        <v>3349.749</v>
      </c>
      <c r="F15" s="44">
        <v>226.07300000000077</v>
      </c>
      <c r="G15" s="4"/>
      <c r="H15" s="44">
        <v>11.840895092119696</v>
      </c>
      <c r="I15" s="44">
        <v>405.6749999999993</v>
      </c>
      <c r="J15" s="22">
        <v>0</v>
      </c>
      <c r="K15" s="267">
        <v>13.779375110815801</v>
      </c>
      <c r="L15" s="1">
        <v>546.3429999999994</v>
      </c>
      <c r="M15" s="1053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289" t="s">
        <v>958</v>
      </c>
      <c r="B16" s="184">
        <v>8835.807735349998</v>
      </c>
      <c r="C16" s="184">
        <v>0</v>
      </c>
      <c r="D16" s="184">
        <v>16711.515997669994</v>
      </c>
      <c r="E16" s="184">
        <v>0</v>
      </c>
      <c r="F16" s="44">
        <v>-8835.807735349998</v>
      </c>
      <c r="G16" s="4"/>
      <c r="H16" s="44">
        <v>-100</v>
      </c>
      <c r="I16" s="44">
        <v>-16711.515997669994</v>
      </c>
      <c r="J16" s="22"/>
      <c r="K16" s="267">
        <v>-100</v>
      </c>
      <c r="L16" s="1">
        <v>8835.807735349998</v>
      </c>
      <c r="M16" s="1052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291" t="s">
        <v>959</v>
      </c>
      <c r="B17" s="187">
        <v>11.449995</v>
      </c>
      <c r="C17" s="187">
        <v>16.449995</v>
      </c>
      <c r="D17" s="187">
        <v>11.449995</v>
      </c>
      <c r="E17" s="187">
        <v>19.9999</v>
      </c>
      <c r="F17" s="186">
        <v>5</v>
      </c>
      <c r="G17" s="7"/>
      <c r="H17" s="186">
        <v>43.668141339799725</v>
      </c>
      <c r="I17" s="186">
        <v>8.549905</v>
      </c>
      <c r="J17" s="6"/>
      <c r="K17" s="292">
        <v>74.67169199637206</v>
      </c>
      <c r="L17" s="1">
        <v>0.4499949999999995</v>
      </c>
      <c r="M17" s="1054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287" t="s">
        <v>960</v>
      </c>
      <c r="B18" s="183">
        <v>230.42287871000002</v>
      </c>
      <c r="C18" s="183">
        <v>146.08336871</v>
      </c>
      <c r="D18" s="183">
        <v>719.9333687099999</v>
      </c>
      <c r="E18" s="183">
        <v>135.78336871</v>
      </c>
      <c r="F18" s="190">
        <v>-84.33951000000002</v>
      </c>
      <c r="G18" s="3"/>
      <c r="H18" s="190">
        <v>-36.602055521642</v>
      </c>
      <c r="I18" s="190">
        <v>-584.15</v>
      </c>
      <c r="J18" s="25"/>
      <c r="K18" s="288">
        <v>-81.13945337006658</v>
      </c>
      <c r="L18" s="1">
        <v>-233.67613129000006</v>
      </c>
      <c r="M18" s="1055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289" t="s">
        <v>961</v>
      </c>
      <c r="B19" s="184">
        <v>198.42287871000002</v>
      </c>
      <c r="C19" s="184">
        <v>114.08336871</v>
      </c>
      <c r="D19" s="184">
        <v>703.9333687099999</v>
      </c>
      <c r="E19" s="184">
        <v>109.78336870999999</v>
      </c>
      <c r="F19" s="44">
        <v>-84.33951000000002</v>
      </c>
      <c r="G19" s="4"/>
      <c r="H19" s="44">
        <v>-42.50493216725492</v>
      </c>
      <c r="I19" s="44">
        <v>-594.15</v>
      </c>
      <c r="J19" s="22"/>
      <c r="K19" s="267">
        <v>-84.40429540779057</v>
      </c>
      <c r="L19" s="1">
        <v>0</v>
      </c>
      <c r="M19" s="1055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1056">
        <v>-2.799906000000078</v>
      </c>
      <c r="V19" s="1">
        <v>0</v>
      </c>
      <c r="W19" s="1" t="e">
        <v>#DIV/0!</v>
      </c>
    </row>
    <row r="20" spans="1:23" ht="15" customHeight="1" hidden="1">
      <c r="A20" s="289"/>
      <c r="B20" s="184">
        <v>198.42287871000002</v>
      </c>
      <c r="C20" s="184">
        <v>114.08336871</v>
      </c>
      <c r="D20" s="184">
        <v>703.9333687099999</v>
      </c>
      <c r="E20" s="184">
        <v>109.78336870999999</v>
      </c>
      <c r="F20" s="44">
        <v>-84.33951000000002</v>
      </c>
      <c r="G20" s="4"/>
      <c r="H20" s="44">
        <v>-42.50493216725492</v>
      </c>
      <c r="I20" s="44"/>
      <c r="J20" s="22"/>
      <c r="K20" s="267">
        <v>0</v>
      </c>
      <c r="L20" s="1">
        <v>-233.67613129000006</v>
      </c>
      <c r="M20" s="1057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290" t="s">
        <v>965</v>
      </c>
      <c r="B21" s="185">
        <v>32</v>
      </c>
      <c r="C21" s="185">
        <v>32</v>
      </c>
      <c r="D21" s="185">
        <v>16</v>
      </c>
      <c r="E21" s="185">
        <v>26</v>
      </c>
      <c r="F21" s="108">
        <v>0</v>
      </c>
      <c r="G21" s="5"/>
      <c r="H21" s="108">
        <v>0</v>
      </c>
      <c r="I21" s="108">
        <v>10</v>
      </c>
      <c r="J21" s="2"/>
      <c r="K21" s="270">
        <v>62.5</v>
      </c>
      <c r="L21" s="1">
        <v>0</v>
      </c>
      <c r="M21" s="1052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289" t="s">
        <v>966</v>
      </c>
      <c r="B22" s="184">
        <v>0</v>
      </c>
      <c r="C22" s="184">
        <v>16812.93</v>
      </c>
      <c r="D22" s="184">
        <v>4783.251</v>
      </c>
      <c r="E22" s="184">
        <v>17187.45</v>
      </c>
      <c r="F22" s="44">
        <v>16812.93</v>
      </c>
      <c r="G22" s="4"/>
      <c r="H22" s="1099" t="s">
        <v>1756</v>
      </c>
      <c r="I22" s="44">
        <v>12404.199</v>
      </c>
      <c r="J22" s="22"/>
      <c r="K22" s="267">
        <v>259.3256971043334</v>
      </c>
      <c r="L22" s="1">
        <v>-660.655</v>
      </c>
      <c r="M22" s="1055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289" t="s">
        <v>967</v>
      </c>
      <c r="B23" s="184">
        <v>0</v>
      </c>
      <c r="C23" s="184">
        <v>0</v>
      </c>
      <c r="D23" s="184">
        <v>2758.251</v>
      </c>
      <c r="E23" s="184">
        <v>1769.45</v>
      </c>
      <c r="F23" s="44">
        <v>0</v>
      </c>
      <c r="G23" s="4"/>
      <c r="H23" s="1099" t="s">
        <v>1756</v>
      </c>
      <c r="I23" s="44">
        <v>-988.8010000000002</v>
      </c>
      <c r="J23" s="22"/>
      <c r="K23" s="267">
        <v>-35.84884044272984</v>
      </c>
      <c r="L23" s="1">
        <v>-60.655</v>
      </c>
      <c r="M23" s="1057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289" t="s">
        <v>969</v>
      </c>
      <c r="B24" s="184">
        <v>0</v>
      </c>
      <c r="C24" s="184">
        <v>16812.93</v>
      </c>
      <c r="D24" s="184">
        <v>2025</v>
      </c>
      <c r="E24" s="184">
        <v>15418</v>
      </c>
      <c r="F24" s="44">
        <v>16812.93</v>
      </c>
      <c r="G24" s="4"/>
      <c r="H24" s="1099" t="s">
        <v>1756</v>
      </c>
      <c r="I24" s="44">
        <v>13393</v>
      </c>
      <c r="J24" s="2"/>
      <c r="K24" s="267">
        <v>661.3827160493827</v>
      </c>
      <c r="L24" s="1">
        <v>-600</v>
      </c>
      <c r="M24" s="1052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291" t="s">
        <v>970</v>
      </c>
      <c r="B25" s="187">
        <v>3441.6908481500004</v>
      </c>
      <c r="C25" s="187">
        <v>3271.30530834</v>
      </c>
      <c r="D25" s="187">
        <v>3510.7378481700002</v>
      </c>
      <c r="E25" s="187">
        <v>2947.34241052</v>
      </c>
      <c r="F25" s="186">
        <v>-170.3855398100004</v>
      </c>
      <c r="G25" s="7"/>
      <c r="H25" s="186">
        <v>-4.950634653940145</v>
      </c>
      <c r="I25" s="186">
        <v>-563.3954376500001</v>
      </c>
      <c r="J25" s="6"/>
      <c r="K25" s="292">
        <v>-16.04777861564555</v>
      </c>
      <c r="L25" s="1">
        <v>388.5158116900002</v>
      </c>
      <c r="M25" s="1055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291" t="s">
        <v>971</v>
      </c>
      <c r="B26" s="187">
        <v>20980.67132724</v>
      </c>
      <c r="C26" s="187">
        <v>21919.430630545998</v>
      </c>
      <c r="D26" s="187">
        <v>25780.543578448003</v>
      </c>
      <c r="E26" s="187">
        <v>33371.081303366</v>
      </c>
      <c r="F26" s="186">
        <v>938.7593033059966</v>
      </c>
      <c r="G26" s="7"/>
      <c r="H26" s="186">
        <v>4.474400693209325</v>
      </c>
      <c r="I26" s="186">
        <v>7590.537724917998</v>
      </c>
      <c r="J26" s="6"/>
      <c r="K26" s="292">
        <v>29.44289247362313</v>
      </c>
      <c r="L26" s="1">
        <v>1959.8357884940015</v>
      </c>
      <c r="M26" s="1057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289" t="s">
        <v>972</v>
      </c>
      <c r="B27" s="187">
        <v>282328.44923247</v>
      </c>
      <c r="C27" s="187">
        <v>270740.5222201</v>
      </c>
      <c r="D27" s="187">
        <v>296625.55941317</v>
      </c>
      <c r="E27" s="187">
        <v>299882.38530945</v>
      </c>
      <c r="F27" s="186">
        <v>-11587.927012370026</v>
      </c>
      <c r="G27" s="7"/>
      <c r="H27" s="186">
        <v>-4.104413509822559</v>
      </c>
      <c r="I27" s="186">
        <v>3256.825896280003</v>
      </c>
      <c r="J27" s="22"/>
      <c r="K27" s="292">
        <v>1.0979586191841166</v>
      </c>
      <c r="L27" s="1">
        <v>69878.68997835001</v>
      </c>
      <c r="M27" s="1058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287" t="s">
        <v>973</v>
      </c>
      <c r="B28" s="184">
        <v>195574.80385723</v>
      </c>
      <c r="C28" s="184">
        <v>196102.24090248</v>
      </c>
      <c r="D28" s="184">
        <v>218547.13747756998</v>
      </c>
      <c r="E28" s="184">
        <v>202028.48231541002</v>
      </c>
      <c r="F28" s="44">
        <v>527.4370452500007</v>
      </c>
      <c r="G28" s="4"/>
      <c r="H28" s="44">
        <v>0.2696855805797105</v>
      </c>
      <c r="I28" s="44">
        <v>-16518.655162159965</v>
      </c>
      <c r="J28" s="25"/>
      <c r="K28" s="267">
        <v>-7.558394657013211</v>
      </c>
      <c r="L28" s="1">
        <v>50983.18924901</v>
      </c>
      <c r="M28" s="1052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289" t="s">
        <v>974</v>
      </c>
      <c r="B29" s="184">
        <v>125758.48538</v>
      </c>
      <c r="C29" s="184">
        <v>137336.496264</v>
      </c>
      <c r="D29" s="184">
        <v>142114.54343735002</v>
      </c>
      <c r="E29" s="184">
        <v>140420.40557699002</v>
      </c>
      <c r="F29" s="44">
        <v>11578.010883999988</v>
      </c>
      <c r="G29" s="4"/>
      <c r="H29" s="44">
        <v>9.206544472140484</v>
      </c>
      <c r="I29" s="44">
        <v>-1694.1378603600024</v>
      </c>
      <c r="J29" s="22"/>
      <c r="K29" s="267">
        <v>-1.1920932364722043</v>
      </c>
      <c r="L29" s="1">
        <v>25583.257452000005</v>
      </c>
      <c r="M29" s="1053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289" t="s">
        <v>975</v>
      </c>
      <c r="B30" s="184">
        <v>15016.052</v>
      </c>
      <c r="C30" s="184">
        <v>16328.88</v>
      </c>
      <c r="D30" s="184">
        <v>16863.662199649996</v>
      </c>
      <c r="E30" s="184">
        <v>15969.114818009995</v>
      </c>
      <c r="F30" s="44">
        <v>1312.8279999999995</v>
      </c>
      <c r="G30" s="4"/>
      <c r="H30" s="44">
        <v>8.742830672136721</v>
      </c>
      <c r="I30" s="44">
        <v>-894.5473816400008</v>
      </c>
      <c r="J30" s="22"/>
      <c r="K30" s="267">
        <v>-5.304585510842165</v>
      </c>
      <c r="L30" s="1">
        <v>2364.195</v>
      </c>
      <c r="M30" s="1053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289" t="s">
        <v>976</v>
      </c>
      <c r="B31" s="184">
        <v>45848.69630186</v>
      </c>
      <c r="C31" s="184">
        <v>34226.51876664</v>
      </c>
      <c r="D31" s="184">
        <v>51113.72049142</v>
      </c>
      <c r="E31" s="184">
        <v>35995.14281595</v>
      </c>
      <c r="F31" s="44">
        <v>-11622.177535219998</v>
      </c>
      <c r="G31" s="4"/>
      <c r="H31" s="44">
        <v>-25.34898148183225</v>
      </c>
      <c r="I31" s="44">
        <v>-15118.577675469998</v>
      </c>
      <c r="J31" s="22"/>
      <c r="K31" s="267">
        <v>-29.578315822280672</v>
      </c>
      <c r="L31" s="1">
        <v>21991.43437528</v>
      </c>
      <c r="M31" s="1053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289" t="s">
        <v>977</v>
      </c>
      <c r="B32" s="184">
        <v>8951.570175370001</v>
      </c>
      <c r="C32" s="184">
        <v>8210.34587184</v>
      </c>
      <c r="D32" s="184">
        <v>8455.21134915</v>
      </c>
      <c r="E32" s="184">
        <v>9643.81910446</v>
      </c>
      <c r="F32" s="44">
        <v>-741.2243035300016</v>
      </c>
      <c r="G32" s="4"/>
      <c r="H32" s="44">
        <v>-8.280383094906187</v>
      </c>
      <c r="I32" s="44">
        <v>1188.6077553100004</v>
      </c>
      <c r="J32" s="22"/>
      <c r="K32" s="267">
        <v>14.05769419861386</v>
      </c>
      <c r="L32" s="1">
        <v>1044.3024217299999</v>
      </c>
      <c r="M32" s="1052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291" t="s">
        <v>978</v>
      </c>
      <c r="B33" s="187">
        <v>0</v>
      </c>
      <c r="C33" s="187">
        <v>3423.5951807800084</v>
      </c>
      <c r="D33" s="187">
        <v>0</v>
      </c>
      <c r="E33" s="187">
        <v>12238.861364049997</v>
      </c>
      <c r="F33" s="186">
        <v>3423.5951807800084</v>
      </c>
      <c r="G33" s="7"/>
      <c r="H33" s="1100" t="s">
        <v>1756</v>
      </c>
      <c r="I33" s="186">
        <v>12238.861364049997</v>
      </c>
      <c r="J33" s="6"/>
      <c r="K33" s="1101" t="s">
        <v>1756</v>
      </c>
      <c r="L33" s="1">
        <v>-3946.383837849993</v>
      </c>
      <c r="M33" s="1052"/>
      <c r="O33" s="1">
        <v>0</v>
      </c>
      <c r="Q33" s="1" t="e">
        <v>#DIV/0!</v>
      </c>
      <c r="R33" s="1">
        <v>-3946.383837849993</v>
      </c>
      <c r="S33" s="1">
        <v>0</v>
      </c>
      <c r="T33" s="1056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287" t="s">
        <v>979</v>
      </c>
      <c r="B34" s="184">
        <v>5991.7748791799995</v>
      </c>
      <c r="C34" s="184">
        <v>5563.7286692299995</v>
      </c>
      <c r="D34" s="184">
        <v>8673.747712519998</v>
      </c>
      <c r="E34" s="184">
        <v>8313.09595704</v>
      </c>
      <c r="F34" s="44">
        <v>-428.04620995000005</v>
      </c>
      <c r="G34" s="4"/>
      <c r="H34" s="44">
        <v>-7.1438967347948825</v>
      </c>
      <c r="I34" s="44">
        <v>-360.65175547999934</v>
      </c>
      <c r="J34" s="22"/>
      <c r="K34" s="267">
        <v>-4.157969166654706</v>
      </c>
      <c r="L34" s="1">
        <v>334.2047851799998</v>
      </c>
      <c r="M34" s="1053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289" t="s">
        <v>980</v>
      </c>
      <c r="B35" s="184">
        <v>3.2576291799993515</v>
      </c>
      <c r="C35" s="184">
        <v>3.1791812299995423</v>
      </c>
      <c r="D35" s="184">
        <v>48.1973565199995</v>
      </c>
      <c r="E35" s="184">
        <v>25.70326763999939</v>
      </c>
      <c r="F35" s="44">
        <v>-0.0784479499998092</v>
      </c>
      <c r="G35" s="4"/>
      <c r="H35" s="44">
        <v>-2.4081301359114424</v>
      </c>
      <c r="I35" s="44">
        <v>-22.494088880000113</v>
      </c>
      <c r="J35" s="22"/>
      <c r="K35" s="267">
        <v>-46.6707938031128</v>
      </c>
      <c r="L35" s="1">
        <v>-3.4867648200009325</v>
      </c>
      <c r="M35" s="1057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289" t="s">
        <v>572</v>
      </c>
      <c r="B36" s="184">
        <v>0</v>
      </c>
      <c r="C36" s="184">
        <v>0</v>
      </c>
      <c r="D36" s="184">
        <v>0</v>
      </c>
      <c r="E36" s="184">
        <v>0</v>
      </c>
      <c r="F36" s="44">
        <v>0</v>
      </c>
      <c r="G36" s="4"/>
      <c r="H36" s="44" t="e">
        <v>#DIV/0!</v>
      </c>
      <c r="I36" s="44">
        <v>0</v>
      </c>
      <c r="J36" s="22"/>
      <c r="K36" s="267" t="e">
        <v>#DIV/0!</v>
      </c>
      <c r="L36" s="1">
        <v>0</v>
      </c>
      <c r="M36" s="1053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289" t="s">
        <v>573</v>
      </c>
      <c r="B37" s="184">
        <v>0</v>
      </c>
      <c r="C37" s="184">
        <v>0</v>
      </c>
      <c r="D37" s="184">
        <v>0</v>
      </c>
      <c r="E37" s="184">
        <v>0</v>
      </c>
      <c r="F37" s="44">
        <v>0</v>
      </c>
      <c r="G37" s="4"/>
      <c r="H37" s="44" t="e">
        <v>#DIV/0!</v>
      </c>
      <c r="I37" s="44">
        <v>0</v>
      </c>
      <c r="J37" s="22"/>
      <c r="K37" s="267" t="e">
        <v>#DIV/0!</v>
      </c>
      <c r="L37" s="1">
        <v>0</v>
      </c>
      <c r="M37" s="1053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289" t="s">
        <v>574</v>
      </c>
      <c r="B38" s="184">
        <v>0</v>
      </c>
      <c r="C38" s="184">
        <v>0</v>
      </c>
      <c r="D38" s="184">
        <v>0</v>
      </c>
      <c r="E38" s="184">
        <v>0</v>
      </c>
      <c r="F38" s="44">
        <v>0</v>
      </c>
      <c r="G38" s="4"/>
      <c r="H38" s="44" t="e">
        <v>#DIV/0!</v>
      </c>
      <c r="I38" s="44">
        <v>0</v>
      </c>
      <c r="J38" s="22"/>
      <c r="K38" s="267" t="e">
        <v>#DIV/0!</v>
      </c>
      <c r="L38" s="1">
        <v>0</v>
      </c>
      <c r="M38" s="1053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289" t="s">
        <v>575</v>
      </c>
      <c r="B39" s="184">
        <v>0</v>
      </c>
      <c r="C39" s="184">
        <v>0</v>
      </c>
      <c r="D39" s="184">
        <v>0</v>
      </c>
      <c r="E39" s="184">
        <v>0</v>
      </c>
      <c r="F39" s="44">
        <v>0</v>
      </c>
      <c r="G39" s="4"/>
      <c r="H39" s="44" t="e">
        <v>#DIV/0!</v>
      </c>
      <c r="I39" s="44">
        <v>0</v>
      </c>
      <c r="J39" s="22"/>
      <c r="K39" s="267" t="e">
        <v>#DIV/0!</v>
      </c>
      <c r="L39" s="1">
        <v>0</v>
      </c>
      <c r="M39" s="1053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289" t="s">
        <v>1643</v>
      </c>
      <c r="B40" s="184">
        <v>5988.51725</v>
      </c>
      <c r="C40" s="184">
        <v>5560.549488</v>
      </c>
      <c r="D40" s="184">
        <v>8625.550356</v>
      </c>
      <c r="E40" s="184">
        <v>8287.3926894</v>
      </c>
      <c r="F40" s="44">
        <v>-427.9677620000002</v>
      </c>
      <c r="G40" s="4"/>
      <c r="H40" s="44">
        <v>-7.146472893603175</v>
      </c>
      <c r="I40" s="44">
        <v>-338.1576666000001</v>
      </c>
      <c r="J40" s="22"/>
      <c r="K40" s="267">
        <v>-3.920418438746636</v>
      </c>
      <c r="L40" s="1">
        <v>337.69155000000046</v>
      </c>
      <c r="M40" s="1053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289" t="s">
        <v>576</v>
      </c>
      <c r="B41" s="184">
        <v>0</v>
      </c>
      <c r="C41" s="184">
        <v>0</v>
      </c>
      <c r="D41" s="184">
        <v>0</v>
      </c>
      <c r="E41" s="184">
        <v>0</v>
      </c>
      <c r="F41" s="44">
        <v>0</v>
      </c>
      <c r="G41" s="4"/>
      <c r="H41" s="44" t="e">
        <v>#DIV/0!</v>
      </c>
      <c r="I41" s="44">
        <v>0</v>
      </c>
      <c r="J41" s="22"/>
      <c r="K41" s="267" t="e">
        <v>#DIV/0!</v>
      </c>
      <c r="L41" s="1">
        <v>0</v>
      </c>
      <c r="M41" s="1052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291" t="s">
        <v>981</v>
      </c>
      <c r="B42" s="187">
        <v>46708.21402597</v>
      </c>
      <c r="C42" s="187">
        <v>45906.76083614</v>
      </c>
      <c r="D42" s="187">
        <v>45061.5707518</v>
      </c>
      <c r="E42" s="187">
        <v>47646.89671651</v>
      </c>
      <c r="F42" s="186">
        <v>-801.4531898300047</v>
      </c>
      <c r="G42" s="7"/>
      <c r="H42" s="186">
        <v>-1.7158720506512897</v>
      </c>
      <c r="I42" s="186">
        <v>2585.3259647099985</v>
      </c>
      <c r="J42" s="6"/>
      <c r="K42" s="292">
        <v>5.737318787554087</v>
      </c>
      <c r="L42" s="1">
        <v>10977.575231890005</v>
      </c>
      <c r="M42" s="1055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291" t="s">
        <v>982</v>
      </c>
      <c r="B43" s="187">
        <v>34053.612470089996</v>
      </c>
      <c r="C43" s="187">
        <v>19744.196631470004</v>
      </c>
      <c r="D43" s="187">
        <v>24343.103471280003</v>
      </c>
      <c r="E43" s="187">
        <v>29655.048956440005</v>
      </c>
      <c r="F43" s="186">
        <v>-14309.415838619992</v>
      </c>
      <c r="G43" s="7"/>
      <c r="H43" s="186">
        <v>-42.020258059811574</v>
      </c>
      <c r="I43" s="186">
        <v>5311.945485160002</v>
      </c>
      <c r="J43" s="6"/>
      <c r="K43" s="292">
        <v>21.82115148722527</v>
      </c>
      <c r="L43" s="1">
        <v>11530.060550119997</v>
      </c>
      <c r="M43" s="1055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289" t="s">
        <v>983</v>
      </c>
      <c r="B44" s="184">
        <v>218753.82648954002</v>
      </c>
      <c r="C44" s="184">
        <v>191808.258895774</v>
      </c>
      <c r="D44" s="184">
        <v>203012.916448402</v>
      </c>
      <c r="E44" s="184">
        <v>201586.340308664</v>
      </c>
      <c r="F44" s="293">
        <v>-18937.526902320024</v>
      </c>
      <c r="G44" s="294" t="s">
        <v>889</v>
      </c>
      <c r="H44" s="293">
        <v>-8.657003722504275</v>
      </c>
      <c r="I44" s="293">
        <v>637.2712269900017</v>
      </c>
      <c r="J44" s="46" t="s">
        <v>890</v>
      </c>
      <c r="K44" s="295">
        <v>0.3139067395999758</v>
      </c>
      <c r="L44" s="1">
        <v>45835.39001714602</v>
      </c>
      <c r="M44" s="1059"/>
      <c r="N44" s="1">
        <v>27.836951012378776</v>
      </c>
      <c r="O44" s="1">
        <v>-7741.710041138035</v>
      </c>
      <c r="P44" s="1" t="s">
        <v>890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289" t="s">
        <v>984</v>
      </c>
      <c r="B45" s="184">
        <v>-23178.978632309998</v>
      </c>
      <c r="C45" s="184">
        <v>4293.982006705992</v>
      </c>
      <c r="D45" s="184">
        <v>15534.22102916801</v>
      </c>
      <c r="E45" s="184">
        <v>442.1420067460058</v>
      </c>
      <c r="F45" s="293">
        <v>19464.919947569986</v>
      </c>
      <c r="G45" s="294" t="s">
        <v>889</v>
      </c>
      <c r="H45" s="293">
        <v>-83.97660766828244</v>
      </c>
      <c r="I45" s="293">
        <v>-17155.92638915</v>
      </c>
      <c r="J45" s="46" t="s">
        <v>890</v>
      </c>
      <c r="K45" s="295">
        <v>-110.4395666634135</v>
      </c>
      <c r="L45" s="1">
        <v>5147.84323186399</v>
      </c>
      <c r="M45" s="1059"/>
      <c r="N45" s="1">
        <v>-25.65579395393554</v>
      </c>
      <c r="O45" s="1">
        <v>30713.999661478007</v>
      </c>
      <c r="P45" s="1" t="s">
        <v>890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296" t="s">
        <v>989</v>
      </c>
      <c r="B46" s="234">
        <v>59781.155168820005</v>
      </c>
      <c r="C46" s="234">
        <v>43731.526837064004</v>
      </c>
      <c r="D46" s="234">
        <v>43624.130644631994</v>
      </c>
      <c r="E46" s="234">
        <v>43930.86436958401</v>
      </c>
      <c r="F46" s="297">
        <v>-8041.587640309998</v>
      </c>
      <c r="G46" s="298" t="s">
        <v>889</v>
      </c>
      <c r="H46" s="297">
        <v>-13.451710020659222</v>
      </c>
      <c r="I46" s="297">
        <v>2370.5810916800124</v>
      </c>
      <c r="J46" s="299" t="s">
        <v>890</v>
      </c>
      <c r="K46" s="300">
        <v>5.434105062152604</v>
      </c>
      <c r="L46" s="1">
        <v>12286.00999351601</v>
      </c>
      <c r="M46" s="1059"/>
      <c r="N46" s="1">
        <v>31.315216194534436</v>
      </c>
      <c r="O46" s="1">
        <v>-9869.32452418801</v>
      </c>
      <c r="P46" s="1" t="s">
        <v>890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">
        <v>1617</v>
      </c>
      <c r="B47" s="1060"/>
      <c r="C47" s="22"/>
    </row>
    <row r="48" spans="1:9" ht="15" customHeight="1">
      <c r="A48" s="22" t="s">
        <v>1618</v>
      </c>
      <c r="B48" s="1060"/>
      <c r="C48" s="22"/>
      <c r="I48" s="1" t="s">
        <v>941</v>
      </c>
    </row>
    <row r="49" spans="1:3" ht="15" customHeight="1">
      <c r="A49" s="46" t="s">
        <v>527</v>
      </c>
      <c r="B49" s="81"/>
      <c r="C49" s="81"/>
    </row>
    <row r="50" ht="12.75">
      <c r="A50" s="825"/>
    </row>
    <row r="51" ht="12.75">
      <c r="A51" s="1061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398" t="s">
        <v>358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48"/>
    </row>
    <row r="2" spans="1:12" ht="15.75">
      <c r="A2" s="1539" t="s">
        <v>253</v>
      </c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48"/>
    </row>
    <row r="3" spans="1:11" ht="12.75">
      <c r="A3" s="1398" t="s">
        <v>1353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</row>
    <row r="4" spans="1:11" ht="16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139"/>
    </row>
    <row r="5" spans="1:11" ht="19.5" customHeight="1" thickTop="1">
      <c r="A5" s="246"/>
      <c r="B5" s="247"/>
      <c r="C5" s="1427" t="s">
        <v>756</v>
      </c>
      <c r="D5" s="1427"/>
      <c r="E5" s="1427"/>
      <c r="F5" s="1427" t="s">
        <v>34</v>
      </c>
      <c r="G5" s="1427"/>
      <c r="H5" s="1427"/>
      <c r="I5" s="1427" t="s">
        <v>1746</v>
      </c>
      <c r="J5" s="1427"/>
      <c r="K5" s="1546"/>
    </row>
    <row r="6" spans="1:11" ht="19.5" customHeight="1">
      <c r="A6" s="248"/>
      <c r="B6" s="82" t="s">
        <v>942</v>
      </c>
      <c r="C6" s="870" t="s">
        <v>638</v>
      </c>
      <c r="D6" s="870" t="s">
        <v>1431</v>
      </c>
      <c r="E6" s="870" t="s">
        <v>1486</v>
      </c>
      <c r="F6" s="870" t="str">
        <f>C6</f>
        <v>2008/09</v>
      </c>
      <c r="G6" s="870" t="s">
        <v>8</v>
      </c>
      <c r="H6" s="870" t="s">
        <v>1485</v>
      </c>
      <c r="I6" s="870" t="str">
        <f>C6</f>
        <v>2008/09</v>
      </c>
      <c r="J6" s="870" t="s">
        <v>8</v>
      </c>
      <c r="K6" s="871" t="s">
        <v>1665</v>
      </c>
    </row>
    <row r="7" spans="1:11" ht="19.5" customHeight="1">
      <c r="A7" s="249" t="s">
        <v>1747</v>
      </c>
      <c r="B7" s="183">
        <v>4640.034</v>
      </c>
      <c r="C7" s="183">
        <v>17153.528</v>
      </c>
      <c r="D7" s="120">
        <v>24615.9</v>
      </c>
      <c r="E7" s="120">
        <v>29446.14</v>
      </c>
      <c r="F7" s="250" t="e">
        <v>#REF!</v>
      </c>
      <c r="G7" s="250">
        <v>43.50342390206845</v>
      </c>
      <c r="H7" s="250">
        <v>19.62243915518019</v>
      </c>
      <c r="I7" s="250">
        <v>32.92615523239342</v>
      </c>
      <c r="J7" s="250">
        <v>30.893332479922893</v>
      </c>
      <c r="K7" s="251">
        <v>32.239816849455906</v>
      </c>
    </row>
    <row r="8" spans="1:11" ht="19.5" customHeight="1">
      <c r="A8" s="252" t="s">
        <v>1748</v>
      </c>
      <c r="B8" s="184">
        <v>3447.944</v>
      </c>
      <c r="C8" s="184">
        <v>11106.77</v>
      </c>
      <c r="D8" s="121">
        <v>16121.093</v>
      </c>
      <c r="E8" s="121">
        <v>16877.348</v>
      </c>
      <c r="F8" s="159" t="e">
        <v>#REF!</v>
      </c>
      <c r="G8" s="159">
        <v>45.146545755426644</v>
      </c>
      <c r="H8" s="159">
        <v>4.691090114051207</v>
      </c>
      <c r="I8" s="159">
        <v>20.77723022902607</v>
      </c>
      <c r="J8" s="159">
        <v>20.2322192562026</v>
      </c>
      <c r="K8" s="253">
        <v>18.478571671007845</v>
      </c>
    </row>
    <row r="9" spans="1:11" ht="19.5" customHeight="1">
      <c r="A9" s="252" t="s">
        <v>1749</v>
      </c>
      <c r="B9" s="184"/>
      <c r="C9" s="184">
        <v>11303.567</v>
      </c>
      <c r="D9" s="121">
        <v>14924.386</v>
      </c>
      <c r="E9" s="121">
        <v>19047.923</v>
      </c>
      <c r="F9" s="159" t="e">
        <v>#REF!</v>
      </c>
      <c r="G9" s="159">
        <v>32.03253450879711</v>
      </c>
      <c r="H9" s="159">
        <v>27.629525261541744</v>
      </c>
      <c r="I9" s="159">
        <v>10.628974050524144</v>
      </c>
      <c r="J9" s="159">
        <v>18.730333595631542</v>
      </c>
      <c r="K9" s="253">
        <v>20.855078080948424</v>
      </c>
    </row>
    <row r="10" spans="1:11" ht="19.5" customHeight="1">
      <c r="A10" s="252" t="s">
        <v>1750</v>
      </c>
      <c r="B10" s="184">
        <v>1282.336</v>
      </c>
      <c r="C10" s="184">
        <v>6598.464</v>
      </c>
      <c r="D10" s="121">
        <v>11060.706</v>
      </c>
      <c r="E10" s="121">
        <v>13251.664</v>
      </c>
      <c r="F10" s="159" t="e">
        <v>#REF!</v>
      </c>
      <c r="G10" s="159">
        <v>67.62546556289465</v>
      </c>
      <c r="H10" s="159">
        <v>19.808482388013942</v>
      </c>
      <c r="I10" s="159">
        <v>12.627088335973024</v>
      </c>
      <c r="J10" s="159">
        <v>13.88135586838905</v>
      </c>
      <c r="K10" s="253">
        <v>14.508904063844302</v>
      </c>
    </row>
    <row r="11" spans="1:11" ht="19.5" customHeight="1">
      <c r="A11" s="252" t="s">
        <v>1751</v>
      </c>
      <c r="B11" s="184">
        <v>538.45</v>
      </c>
      <c r="C11" s="184">
        <v>2278.506</v>
      </c>
      <c r="D11" s="121">
        <v>2811.596</v>
      </c>
      <c r="E11" s="121">
        <v>1587</v>
      </c>
      <c r="F11" s="159" t="e">
        <v>#REF!</v>
      </c>
      <c r="G11" s="159">
        <v>23.39647119647698</v>
      </c>
      <c r="H11" s="159">
        <v>-43.555190717300775</v>
      </c>
      <c r="I11" s="159">
        <v>4.082850680204177</v>
      </c>
      <c r="J11" s="159">
        <v>3.5285961523739244</v>
      </c>
      <c r="K11" s="253">
        <v>1.73756524081209</v>
      </c>
    </row>
    <row r="12" spans="1:11" ht="19.5" customHeight="1">
      <c r="A12" s="252" t="s">
        <v>1752</v>
      </c>
      <c r="B12" s="184">
        <v>319.423</v>
      </c>
      <c r="C12" s="184">
        <v>1555.394</v>
      </c>
      <c r="D12" s="121">
        <v>1618.612</v>
      </c>
      <c r="E12" s="121">
        <v>1665</v>
      </c>
      <c r="F12" s="159" t="e">
        <v>#REF!</v>
      </c>
      <c r="G12" s="159">
        <v>4.064436406466783</v>
      </c>
      <c r="H12" s="159">
        <v>2.8659122754557558</v>
      </c>
      <c r="I12" s="159">
        <v>3.415651430774304</v>
      </c>
      <c r="J12" s="159">
        <v>2.0313829139699524</v>
      </c>
      <c r="K12" s="253">
        <v>1.8229654227801702</v>
      </c>
    </row>
    <row r="13" spans="1:11" ht="19.5" customHeight="1">
      <c r="A13" s="252" t="s">
        <v>1432</v>
      </c>
      <c r="B13" s="184">
        <v>1301.542</v>
      </c>
      <c r="C13" s="107" t="s">
        <v>1756</v>
      </c>
      <c r="D13" s="121">
        <v>85.406</v>
      </c>
      <c r="E13" s="121">
        <v>101.064</v>
      </c>
      <c r="F13" s="159"/>
      <c r="G13" s="159" t="s">
        <v>1756</v>
      </c>
      <c r="H13" s="159">
        <v>18.333606538182323</v>
      </c>
      <c r="I13" s="159" t="s">
        <v>1756</v>
      </c>
      <c r="J13" s="159">
        <v>0.10718584141876977</v>
      </c>
      <c r="K13" s="253">
        <v>0.11065235885156463</v>
      </c>
    </row>
    <row r="14" spans="1:12" ht="19.5" customHeight="1" thickBot="1">
      <c r="A14" s="252" t="s">
        <v>1753</v>
      </c>
      <c r="B14" s="254">
        <v>11529.729</v>
      </c>
      <c r="C14" s="184">
        <v>9485.471</v>
      </c>
      <c r="D14" s="184">
        <v>8442.601</v>
      </c>
      <c r="E14" s="184">
        <v>9358.561</v>
      </c>
      <c r="F14" s="159" t="e">
        <v>#REF!</v>
      </c>
      <c r="G14" s="159">
        <v>-10.994393425481974</v>
      </c>
      <c r="H14" s="159">
        <v>10.849263159540513</v>
      </c>
      <c r="I14" s="159">
        <v>15.542050041104861</v>
      </c>
      <c r="J14" s="159">
        <v>10.595593892091271</v>
      </c>
      <c r="K14" s="253">
        <v>10.246446312299707</v>
      </c>
      <c r="L14" s="1"/>
    </row>
    <row r="15" spans="1:11" ht="13.5" thickBot="1">
      <c r="A15" s="255" t="s">
        <v>1754</v>
      </c>
      <c r="B15" s="234"/>
      <c r="C15" s="235">
        <v>59481.7</v>
      </c>
      <c r="D15" s="236">
        <v>79680.3</v>
      </c>
      <c r="E15" s="236">
        <v>91334.7</v>
      </c>
      <c r="F15" s="236" t="e">
        <v>#REF!</v>
      </c>
      <c r="G15" s="257">
        <v>33.957671014782704</v>
      </c>
      <c r="H15" s="257">
        <v>14.62645095462743</v>
      </c>
      <c r="I15" s="256">
        <v>100</v>
      </c>
      <c r="J15" s="257">
        <v>100</v>
      </c>
      <c r="K15" s="258">
        <v>100</v>
      </c>
    </row>
    <row r="16" spans="2:11" ht="13.5" thickTop="1">
      <c r="B16" s="133"/>
      <c r="K16" s="48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0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0"/>
      <c r="M19" s="23"/>
      <c r="N19" s="237"/>
      <c r="O19" s="237"/>
      <c r="P19" s="40"/>
      <c r="Q19" s="237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38"/>
      <c r="N20" s="239"/>
      <c r="O20" s="239"/>
      <c r="P20" s="40"/>
      <c r="Q20" s="239"/>
      <c r="R20" s="238"/>
      <c r="S20" s="238"/>
      <c r="T20" s="238"/>
      <c r="U20" s="238"/>
      <c r="V20" s="238"/>
      <c r="W20" s="238"/>
      <c r="X20" s="238"/>
      <c r="Y20" s="238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38"/>
      <c r="N21" s="239"/>
      <c r="O21" s="239"/>
      <c r="P21" s="17"/>
      <c r="Q21" s="239"/>
      <c r="R21" s="238"/>
      <c r="S21" s="238"/>
      <c r="T21" s="238"/>
      <c r="U21" s="238"/>
      <c r="V21" s="238"/>
      <c r="W21" s="238"/>
      <c r="X21" s="238"/>
      <c r="Y21" s="238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38"/>
      <c r="N22" s="239"/>
      <c r="O22" s="239"/>
      <c r="P22" s="17"/>
      <c r="Q22" s="239"/>
      <c r="R22" s="238"/>
      <c r="S22" s="238"/>
      <c r="T22" s="238"/>
      <c r="U22" s="238"/>
      <c r="V22" s="238"/>
      <c r="W22" s="238"/>
      <c r="X22" s="238"/>
      <c r="Y22" s="238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39"/>
      <c r="N23" s="239"/>
      <c r="O23" s="239"/>
      <c r="P23" s="17"/>
      <c r="Q23" s="239"/>
      <c r="R23" s="239"/>
      <c r="S23" s="238"/>
      <c r="T23" s="238"/>
      <c r="U23" s="238"/>
      <c r="V23" s="238"/>
      <c r="W23" s="238"/>
      <c r="X23" s="238"/>
      <c r="Y23" s="238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38"/>
      <c r="N24" s="239"/>
      <c r="O24" s="239"/>
      <c r="P24" s="17"/>
      <c r="Q24" s="239"/>
      <c r="R24" s="238"/>
      <c r="S24" s="238"/>
      <c r="T24" s="238"/>
      <c r="U24" s="238"/>
      <c r="V24" s="238"/>
      <c r="W24" s="238"/>
      <c r="X24" s="238"/>
      <c r="Y24" s="238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0"/>
      <c r="M25" s="23"/>
      <c r="N25" s="237"/>
      <c r="O25" s="237"/>
      <c r="P25" s="17"/>
      <c r="Q25" s="237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38"/>
      <c r="N26" s="239"/>
      <c r="O26" s="239"/>
      <c r="P26" s="40"/>
      <c r="Q26" s="239"/>
      <c r="R26" s="238"/>
      <c r="S26" s="238"/>
      <c r="T26" s="238"/>
      <c r="U26" s="238"/>
      <c r="V26" s="238"/>
      <c r="W26" s="238"/>
      <c r="X26" s="238"/>
      <c r="Y26" s="238"/>
    </row>
    <row r="27" spans="12:25" ht="12.75">
      <c r="L27" s="17"/>
      <c r="M27" s="238"/>
      <c r="N27" s="239"/>
      <c r="O27" s="239"/>
      <c r="P27" s="17"/>
      <c r="Q27" s="239"/>
      <c r="R27" s="238"/>
      <c r="S27" s="238"/>
      <c r="T27" s="238"/>
      <c r="U27" s="238"/>
      <c r="V27" s="238"/>
      <c r="W27" s="238"/>
      <c r="X27" s="238"/>
      <c r="Y27" s="238"/>
    </row>
    <row r="28" spans="12:25" ht="12.75">
      <c r="L28" s="17"/>
      <c r="M28" s="238"/>
      <c r="N28" s="239"/>
      <c r="O28" s="239"/>
      <c r="P28" s="17"/>
      <c r="Q28" s="239"/>
      <c r="R28" s="238"/>
      <c r="S28" s="238"/>
      <c r="T28" s="238"/>
      <c r="U28" s="238"/>
      <c r="V28" s="238"/>
      <c r="W28" s="238"/>
      <c r="X28" s="238"/>
      <c r="Y28" s="238"/>
    </row>
    <row r="29" spans="12:25" ht="15.75">
      <c r="L29" s="17"/>
      <c r="M29" s="22"/>
      <c r="N29" s="240"/>
      <c r="O29" s="240"/>
      <c r="P29" s="17"/>
      <c r="Q29" s="237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40"/>
      <c r="M30" s="23"/>
      <c r="N30" s="239"/>
      <c r="O30" s="239"/>
      <c r="P30" s="17"/>
      <c r="Q30" s="239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38"/>
      <c r="N31" s="239"/>
      <c r="O31" s="239"/>
      <c r="P31" s="40"/>
      <c r="Q31" s="239"/>
      <c r="R31" s="238"/>
      <c r="S31" s="238"/>
      <c r="T31" s="238"/>
      <c r="U31" s="238"/>
      <c r="V31" s="238"/>
      <c r="W31" s="238"/>
      <c r="X31" s="238"/>
      <c r="Y31" s="238"/>
    </row>
    <row r="32" spans="12:25" ht="12.75">
      <c r="L32" s="17"/>
      <c r="M32" s="238"/>
      <c r="N32" s="239"/>
      <c r="O32" s="239"/>
      <c r="P32" s="17"/>
      <c r="Q32" s="239"/>
      <c r="R32" s="238"/>
      <c r="S32" s="238"/>
      <c r="T32" s="238"/>
      <c r="U32" s="238"/>
      <c r="V32" s="238"/>
      <c r="W32" s="238"/>
      <c r="X32" s="238"/>
      <c r="Y32" s="238"/>
    </row>
    <row r="33" spans="12:25" ht="12.75">
      <c r="L33" s="17"/>
      <c r="M33" s="241"/>
      <c r="N33" s="237"/>
      <c r="O33" s="237"/>
      <c r="P33" s="17"/>
      <c r="Q33" s="237"/>
      <c r="R33" s="241"/>
      <c r="S33" s="241"/>
      <c r="T33" s="241"/>
      <c r="U33" s="241"/>
      <c r="V33" s="241"/>
      <c r="W33" s="241"/>
      <c r="X33" s="241"/>
      <c r="Y33" s="241"/>
    </row>
    <row r="34" spans="12:25" ht="12.75">
      <c r="L34" s="17"/>
      <c r="M34" s="241"/>
      <c r="N34" s="237"/>
      <c r="O34" s="237"/>
      <c r="P34" s="17"/>
      <c r="Q34" s="237"/>
      <c r="R34" s="241"/>
      <c r="S34" s="241"/>
      <c r="T34" s="241"/>
      <c r="U34" s="241"/>
      <c r="V34" s="241"/>
      <c r="W34" s="241"/>
      <c r="X34" s="241"/>
      <c r="Y34" s="241"/>
    </row>
    <row r="35" spans="12:25" ht="12.75">
      <c r="L35" s="17"/>
      <c r="M35" s="241"/>
      <c r="N35" s="237"/>
      <c r="O35" s="237"/>
      <c r="P35" s="17"/>
      <c r="Q35" s="237"/>
      <c r="R35" s="241"/>
      <c r="S35" s="241"/>
      <c r="T35" s="241"/>
      <c r="U35" s="241"/>
      <c r="V35" s="241"/>
      <c r="W35" s="241"/>
      <c r="X35" s="241"/>
      <c r="Y35" s="241"/>
    </row>
    <row r="36" spans="12:25" ht="12.75">
      <c r="L36" s="40"/>
      <c r="M36" s="23"/>
      <c r="N36" s="237"/>
      <c r="O36" s="237"/>
      <c r="P36" s="17"/>
      <c r="Q36" s="237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40"/>
      <c r="M37" s="242"/>
      <c r="N37" s="243"/>
      <c r="O37" s="243"/>
      <c r="P37" s="40"/>
      <c r="Q37" s="243"/>
      <c r="R37" s="242"/>
      <c r="S37" s="242"/>
      <c r="T37" s="242"/>
      <c r="U37" s="242"/>
      <c r="V37" s="23"/>
      <c r="W37" s="23"/>
      <c r="X37" s="23"/>
      <c r="Y37" s="23"/>
    </row>
    <row r="38" spans="12:25" ht="12.75">
      <c r="L38" s="17"/>
      <c r="M38" s="22"/>
      <c r="N38" s="237"/>
      <c r="O38" s="237"/>
      <c r="P38" s="40"/>
      <c r="Q38" s="237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38"/>
      <c r="N39" s="239"/>
      <c r="O39" s="239"/>
      <c r="P39" s="17"/>
      <c r="Q39" s="239"/>
      <c r="R39" s="238"/>
      <c r="S39" s="238"/>
      <c r="T39" s="238"/>
      <c r="U39" s="239"/>
      <c r="V39" s="239"/>
      <c r="W39" s="239"/>
      <c r="X39" s="239"/>
      <c r="Y39" s="239"/>
    </row>
    <row r="40" spans="12:25" ht="12.75">
      <c r="L40" s="17"/>
      <c r="M40" s="238"/>
      <c r="N40" s="239"/>
      <c r="O40" s="239"/>
      <c r="P40" s="17"/>
      <c r="Q40" s="239"/>
      <c r="R40" s="238"/>
      <c r="S40" s="238"/>
      <c r="T40" s="238"/>
      <c r="U40" s="238"/>
      <c r="V40" s="238"/>
      <c r="W40" s="238"/>
      <c r="X40" s="238"/>
      <c r="Y40" s="238"/>
    </row>
    <row r="41" spans="12:25" ht="12.75">
      <c r="L41" s="17"/>
      <c r="M41" s="241"/>
      <c r="N41" s="237"/>
      <c r="O41" s="237"/>
      <c r="P41" s="17"/>
      <c r="Q41" s="237"/>
      <c r="R41" s="241"/>
      <c r="S41" s="241"/>
      <c r="T41" s="241"/>
      <c r="U41" s="241"/>
      <c r="V41" s="241"/>
      <c r="W41" s="241"/>
      <c r="X41" s="241"/>
      <c r="Y41" s="241"/>
    </row>
    <row r="42" spans="12:25" ht="12.75">
      <c r="L42" s="17"/>
      <c r="M42" s="241"/>
      <c r="N42" s="237"/>
      <c r="O42" s="237"/>
      <c r="P42" s="17"/>
      <c r="Q42" s="237"/>
      <c r="R42" s="241"/>
      <c r="S42" s="241"/>
      <c r="T42" s="241"/>
      <c r="U42" s="241"/>
      <c r="V42" s="241"/>
      <c r="W42" s="241"/>
      <c r="X42" s="241"/>
      <c r="Y42" s="241"/>
    </row>
    <row r="43" spans="12:25" ht="12.75">
      <c r="L43" s="17"/>
      <c r="M43" s="241"/>
      <c r="N43" s="237"/>
      <c r="O43" s="237"/>
      <c r="P43" s="17"/>
      <c r="Q43" s="237"/>
      <c r="R43" s="237"/>
      <c r="S43" s="241"/>
      <c r="T43" s="241"/>
      <c r="U43" s="237"/>
      <c r="V43" s="237"/>
      <c r="W43" s="237"/>
      <c r="X43" s="237"/>
      <c r="Y43" s="237"/>
    </row>
    <row r="44" spans="12:25" ht="12.75">
      <c r="L44" s="17"/>
      <c r="M44" s="241"/>
      <c r="N44" s="244"/>
      <c r="O44" s="244"/>
      <c r="P44" s="17"/>
      <c r="Q44" s="244"/>
      <c r="R44" s="241"/>
      <c r="S44" s="241"/>
      <c r="T44" s="241"/>
      <c r="U44" s="241"/>
      <c r="V44" s="241"/>
      <c r="W44" s="241"/>
      <c r="X44" s="241"/>
      <c r="Y44" s="241"/>
    </row>
    <row r="45" spans="12:25" ht="12.75">
      <c r="L45" s="17"/>
      <c r="M45" s="241"/>
      <c r="N45" s="237"/>
      <c r="O45" s="237"/>
      <c r="P45" s="17"/>
      <c r="Q45" s="237"/>
      <c r="R45" s="241"/>
      <c r="S45" s="241"/>
      <c r="T45" s="241"/>
      <c r="U45" s="241"/>
      <c r="V45" s="241"/>
      <c r="W45" s="241"/>
      <c r="X45" s="241"/>
      <c r="Y45" s="241"/>
    </row>
    <row r="46" spans="12:25" ht="12.75">
      <c r="L46" s="17"/>
      <c r="M46" s="237"/>
      <c r="N46" s="237"/>
      <c r="O46" s="237"/>
      <c r="P46" s="17"/>
      <c r="Q46" s="237"/>
      <c r="R46" s="237"/>
      <c r="S46" s="237"/>
      <c r="T46" s="237"/>
      <c r="U46" s="237"/>
      <c r="V46" s="237"/>
      <c r="W46" s="237"/>
      <c r="X46" s="237"/>
      <c r="Y46" s="237"/>
    </row>
    <row r="47" spans="12:25" ht="12.75">
      <c r="L47" s="40"/>
      <c r="M47" s="245"/>
      <c r="N47" s="237"/>
      <c r="O47" s="237"/>
      <c r="P47" s="17"/>
      <c r="Q47" s="237"/>
      <c r="R47" s="245"/>
      <c r="S47" s="245"/>
      <c r="T47" s="245"/>
      <c r="U47" s="245"/>
      <c r="V47" s="245"/>
      <c r="W47" s="245"/>
      <c r="X47" s="245"/>
      <c r="Y47" s="245"/>
    </row>
    <row r="48" spans="12:25" ht="15.75">
      <c r="L48" s="40"/>
      <c r="M48" s="245"/>
      <c r="N48" s="240"/>
      <c r="O48" s="240"/>
      <c r="P48" s="40"/>
      <c r="Q48" s="237"/>
      <c r="R48" s="245"/>
      <c r="S48" s="245"/>
      <c r="T48" s="245"/>
      <c r="U48" s="245"/>
      <c r="V48" s="245"/>
      <c r="W48" s="245"/>
      <c r="X48" s="245"/>
      <c r="Y48" s="245"/>
    </row>
    <row r="49" spans="12:25" ht="15.75">
      <c r="L49" s="40"/>
      <c r="M49" s="245"/>
      <c r="N49" s="240"/>
      <c r="O49" s="240"/>
      <c r="P49" s="40"/>
      <c r="Q49" s="237"/>
      <c r="R49" s="245"/>
      <c r="S49" s="245"/>
      <c r="T49" s="245"/>
      <c r="U49" s="245"/>
      <c r="V49" s="245"/>
      <c r="W49" s="245"/>
      <c r="X49" s="245"/>
      <c r="Y49" s="245"/>
    </row>
    <row r="50" spans="12:25" ht="12.75">
      <c r="L50" s="40"/>
      <c r="M50" s="23"/>
      <c r="N50" s="237"/>
      <c r="O50" s="237"/>
      <c r="P50" s="40"/>
      <c r="Q50" s="237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40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E1">
      <selection activeCell="H12" sqref="H12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404" t="s">
        <v>359</v>
      </c>
      <c r="B1" s="1404"/>
      <c r="C1" s="1404"/>
      <c r="D1" s="1404"/>
      <c r="E1" s="1404"/>
      <c r="F1" s="1404"/>
      <c r="G1" s="1404"/>
      <c r="H1" s="1404"/>
    </row>
    <row r="2" spans="1:8" ht="15" customHeight="1">
      <c r="A2" s="1405" t="s">
        <v>211</v>
      </c>
      <c r="B2" s="1405"/>
      <c r="C2" s="1405"/>
      <c r="D2" s="1405"/>
      <c r="E2" s="1405"/>
      <c r="F2" s="1405"/>
      <c r="G2" s="1405"/>
      <c r="H2" s="1405"/>
    </row>
    <row r="3" spans="1:8" ht="15" customHeight="1" thickBot="1">
      <c r="A3" s="1415" t="s">
        <v>755</v>
      </c>
      <c r="B3" s="1415"/>
      <c r="C3" s="1415"/>
      <c r="D3" s="1415"/>
      <c r="E3" s="1415"/>
      <c r="F3" s="1415"/>
      <c r="G3" s="1415"/>
      <c r="H3" s="1415"/>
    </row>
    <row r="4" spans="1:8" ht="15" customHeight="1" thickTop="1">
      <c r="A4" s="553" t="s">
        <v>1625</v>
      </c>
      <c r="B4" s="554" t="s">
        <v>182</v>
      </c>
      <c r="C4" s="555" t="s">
        <v>942</v>
      </c>
      <c r="D4" s="555" t="s">
        <v>943</v>
      </c>
      <c r="E4" s="556" t="s">
        <v>1642</v>
      </c>
      <c r="F4" s="554" t="s">
        <v>638</v>
      </c>
      <c r="G4" s="554" t="s">
        <v>8</v>
      </c>
      <c r="H4" s="557" t="s">
        <v>1665</v>
      </c>
    </row>
    <row r="5" spans="1:8" ht="15" customHeight="1">
      <c r="A5" s="558" t="s">
        <v>184</v>
      </c>
      <c r="B5" s="74">
        <v>0</v>
      </c>
      <c r="C5" s="75">
        <v>0</v>
      </c>
      <c r="D5" s="75">
        <v>0</v>
      </c>
      <c r="E5" s="201">
        <v>0</v>
      </c>
      <c r="F5" s="205">
        <v>0</v>
      </c>
      <c r="G5" s="559">
        <v>0</v>
      </c>
      <c r="H5" s="563">
        <v>0</v>
      </c>
    </row>
    <row r="6" spans="1:8" ht="15" customHeight="1">
      <c r="A6" s="558" t="s">
        <v>185</v>
      </c>
      <c r="B6" s="74">
        <v>0</v>
      </c>
      <c r="C6" s="75">
        <v>0</v>
      </c>
      <c r="D6" s="75">
        <v>0</v>
      </c>
      <c r="E6" s="202">
        <v>1000</v>
      </c>
      <c r="F6" s="205">
        <v>0</v>
      </c>
      <c r="G6" s="206">
        <v>0</v>
      </c>
      <c r="H6" s="563">
        <v>0</v>
      </c>
    </row>
    <row r="7" spans="1:8" ht="15" customHeight="1">
      <c r="A7" s="558" t="s">
        <v>186</v>
      </c>
      <c r="B7" s="74">
        <v>500</v>
      </c>
      <c r="C7" s="75">
        <v>1185</v>
      </c>
      <c r="D7" s="75">
        <v>0</v>
      </c>
      <c r="E7" s="202">
        <v>875</v>
      </c>
      <c r="F7" s="206">
        <v>0</v>
      </c>
      <c r="G7" s="206">
        <v>0</v>
      </c>
      <c r="H7" s="560">
        <v>0</v>
      </c>
    </row>
    <row r="8" spans="1:8" ht="15" customHeight="1">
      <c r="A8" s="558" t="s">
        <v>187</v>
      </c>
      <c r="B8" s="74">
        <v>850</v>
      </c>
      <c r="C8" s="75">
        <v>0</v>
      </c>
      <c r="D8" s="75">
        <v>2480</v>
      </c>
      <c r="E8" s="202">
        <v>2000</v>
      </c>
      <c r="F8" s="206">
        <v>0</v>
      </c>
      <c r="G8" s="206">
        <v>0</v>
      </c>
      <c r="H8" s="560">
        <v>0</v>
      </c>
    </row>
    <row r="9" spans="1:8" ht="15" customHeight="1">
      <c r="A9" s="558" t="s">
        <v>188</v>
      </c>
      <c r="B9" s="74">
        <v>0</v>
      </c>
      <c r="C9" s="75">
        <v>0</v>
      </c>
      <c r="D9" s="75">
        <v>0</v>
      </c>
      <c r="E9" s="202">
        <v>0</v>
      </c>
      <c r="F9" s="206">
        <v>0</v>
      </c>
      <c r="G9" s="206">
        <v>0</v>
      </c>
      <c r="H9" s="560">
        <v>1500</v>
      </c>
    </row>
    <row r="10" spans="1:8" ht="15" customHeight="1">
      <c r="A10" s="558" t="s">
        <v>189</v>
      </c>
      <c r="B10" s="74">
        <v>850</v>
      </c>
      <c r="C10" s="75">
        <v>1950</v>
      </c>
      <c r="D10" s="75">
        <v>0</v>
      </c>
      <c r="E10" s="202">
        <v>1125</v>
      </c>
      <c r="F10" s="206">
        <v>6000</v>
      </c>
      <c r="G10" s="206">
        <v>260</v>
      </c>
      <c r="H10" s="560">
        <v>0</v>
      </c>
    </row>
    <row r="11" spans="1:8" ht="15" customHeight="1">
      <c r="A11" s="558" t="s">
        <v>190</v>
      </c>
      <c r="B11" s="74">
        <v>0</v>
      </c>
      <c r="C11" s="75">
        <v>0</v>
      </c>
      <c r="D11" s="75">
        <v>1000</v>
      </c>
      <c r="E11" s="202">
        <v>1000</v>
      </c>
      <c r="F11" s="206">
        <v>0</v>
      </c>
      <c r="G11" s="206">
        <v>0</v>
      </c>
      <c r="H11" s="561"/>
    </row>
    <row r="12" spans="1:8" ht="15" customHeight="1">
      <c r="A12" s="558" t="s">
        <v>191</v>
      </c>
      <c r="B12" s="74">
        <v>141.2</v>
      </c>
      <c r="C12" s="75">
        <v>0</v>
      </c>
      <c r="D12" s="75">
        <v>2180</v>
      </c>
      <c r="E12" s="202">
        <v>0</v>
      </c>
      <c r="F12" s="206">
        <v>0</v>
      </c>
      <c r="G12" s="206">
        <v>0</v>
      </c>
      <c r="H12" s="561"/>
    </row>
    <row r="13" spans="1:8" ht="15" customHeight="1">
      <c r="A13" s="558" t="s">
        <v>192</v>
      </c>
      <c r="B13" s="74">
        <v>1300</v>
      </c>
      <c r="C13" s="75">
        <v>2962.5</v>
      </c>
      <c r="D13" s="75">
        <v>730</v>
      </c>
      <c r="E13" s="202">
        <v>2125</v>
      </c>
      <c r="F13" s="206">
        <v>0</v>
      </c>
      <c r="G13" s="206">
        <v>0</v>
      </c>
      <c r="H13" s="561"/>
    </row>
    <row r="14" spans="1:8" ht="15" customHeight="1">
      <c r="A14" s="558" t="s">
        <v>1463</v>
      </c>
      <c r="B14" s="74">
        <v>500</v>
      </c>
      <c r="C14" s="75">
        <v>0</v>
      </c>
      <c r="D14" s="75">
        <v>0</v>
      </c>
      <c r="E14" s="203" t="s">
        <v>1756</v>
      </c>
      <c r="F14" s="206">
        <v>0</v>
      </c>
      <c r="G14" s="562">
        <v>0</v>
      </c>
      <c r="H14" s="563"/>
    </row>
    <row r="15" spans="1:8" ht="15" customHeight="1">
      <c r="A15" s="558" t="s">
        <v>1464</v>
      </c>
      <c r="B15" s="74">
        <v>1000</v>
      </c>
      <c r="C15" s="75">
        <v>2000</v>
      </c>
      <c r="D15" s="76">
        <v>0</v>
      </c>
      <c r="E15" s="203" t="s">
        <v>1756</v>
      </c>
      <c r="F15" s="206">
        <v>0</v>
      </c>
      <c r="G15" s="562">
        <v>7420</v>
      </c>
      <c r="H15" s="563"/>
    </row>
    <row r="16" spans="1:8" ht="15" customHeight="1">
      <c r="A16" s="564" t="s">
        <v>1465</v>
      </c>
      <c r="B16" s="77">
        <v>330</v>
      </c>
      <c r="C16" s="77">
        <v>2736.7</v>
      </c>
      <c r="D16" s="78">
        <v>5661.58</v>
      </c>
      <c r="E16" s="204">
        <v>4375</v>
      </c>
      <c r="F16" s="78"/>
      <c r="G16" s="78">
        <v>12249.85</v>
      </c>
      <c r="H16" s="565"/>
    </row>
    <row r="17" spans="1:8" ht="15" customHeight="1" thickBot="1">
      <c r="A17" s="566" t="s">
        <v>1468</v>
      </c>
      <c r="B17" s="567">
        <v>5471.2</v>
      </c>
      <c r="C17" s="568">
        <v>10834.2</v>
      </c>
      <c r="D17" s="569">
        <v>12051.58</v>
      </c>
      <c r="E17" s="570">
        <v>12500</v>
      </c>
      <c r="F17" s="571">
        <v>6000</v>
      </c>
      <c r="G17" s="571">
        <v>19929.85</v>
      </c>
      <c r="H17" s="572">
        <v>1500</v>
      </c>
    </row>
    <row r="18" spans="1:8" ht="15" customHeight="1" thickTop="1">
      <c r="A18" s="55"/>
      <c r="B18" s="55"/>
      <c r="C18" s="55"/>
      <c r="D18" s="55"/>
      <c r="E18" s="55"/>
      <c r="F18" s="55"/>
      <c r="G18" s="55"/>
      <c r="H18" s="55"/>
    </row>
    <row r="19" spans="1:8" ht="15" customHeight="1">
      <c r="A19" s="64"/>
      <c r="B19" s="62"/>
      <c r="C19" s="62"/>
      <c r="D19" s="62"/>
      <c r="E19" s="62"/>
      <c r="F19" s="62"/>
      <c r="G19" s="62"/>
      <c r="H19" s="62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38" customWidth="1"/>
    <col min="5" max="5" width="10.00390625" style="0" customWidth="1"/>
    <col min="6" max="6" width="10.00390625" style="138" customWidth="1"/>
    <col min="7" max="8" width="10.00390625" style="0" customWidth="1"/>
  </cols>
  <sheetData>
    <row r="1" spans="1:9" ht="12.75">
      <c r="A1" s="1398" t="s">
        <v>360</v>
      </c>
      <c r="B1" s="1398"/>
      <c r="C1" s="1398"/>
      <c r="D1" s="1398"/>
      <c r="E1" s="1398"/>
      <c r="F1" s="1398"/>
      <c r="G1" s="1398"/>
      <c r="H1" s="1398"/>
      <c r="I1" s="138"/>
    </row>
    <row r="2" spans="1:9" ht="15.75">
      <c r="A2" s="1539" t="s">
        <v>1718</v>
      </c>
      <c r="B2" s="1539"/>
      <c r="C2" s="1539"/>
      <c r="D2" s="1539"/>
      <c r="E2" s="1539"/>
      <c r="F2" s="1539"/>
      <c r="G2" s="1539"/>
      <c r="H2" s="1539"/>
      <c r="I2" s="138"/>
    </row>
    <row r="3" spans="1:8" ht="15.75">
      <c r="A3" s="1539"/>
      <c r="B3" s="1539"/>
      <c r="C3" s="1539"/>
      <c r="D3" s="1539"/>
      <c r="E3" s="1539"/>
      <c r="F3" s="1539"/>
      <c r="G3" s="1539"/>
      <c r="H3" s="1539"/>
    </row>
    <row r="4" spans="1:8" ht="13.5" thickBot="1">
      <c r="A4" s="1540" t="s">
        <v>755</v>
      </c>
      <c r="B4" s="1540"/>
      <c r="C4" s="1540"/>
      <c r="D4" s="1540"/>
      <c r="E4" s="1540"/>
      <c r="F4" s="1540"/>
      <c r="G4" s="1540"/>
      <c r="H4" s="1540"/>
    </row>
    <row r="5" spans="1:8" ht="13.5" thickTop="1">
      <c r="A5" s="1547" t="s">
        <v>1428</v>
      </c>
      <c r="B5" s="1550" t="s">
        <v>1429</v>
      </c>
      <c r="C5" s="222"/>
      <c r="D5" s="222"/>
      <c r="E5" s="222"/>
      <c r="F5" s="222"/>
      <c r="G5" s="1553" t="s">
        <v>1706</v>
      </c>
      <c r="H5" s="1554"/>
    </row>
    <row r="6" spans="1:8" ht="12.75">
      <c r="A6" s="1548"/>
      <c r="B6" s="1551"/>
      <c r="C6" s="890">
        <v>2009</v>
      </c>
      <c r="D6" s="890">
        <v>2010</v>
      </c>
      <c r="E6" s="890">
        <v>2010</v>
      </c>
      <c r="F6" s="890">
        <v>2011</v>
      </c>
      <c r="G6" s="1555" t="s">
        <v>1356</v>
      </c>
      <c r="H6" s="1556"/>
    </row>
    <row r="7" spans="1:8" ht="12.75">
      <c r="A7" s="1549"/>
      <c r="B7" s="1552"/>
      <c r="C7" s="207" t="s">
        <v>1236</v>
      </c>
      <c r="D7" s="207" t="s">
        <v>1355</v>
      </c>
      <c r="E7" s="207" t="s">
        <v>1236</v>
      </c>
      <c r="F7" s="207" t="s">
        <v>1355</v>
      </c>
      <c r="G7" s="208" t="s">
        <v>8</v>
      </c>
      <c r="H7" s="223" t="s">
        <v>1665</v>
      </c>
    </row>
    <row r="8" spans="1:12" ht="12.75">
      <c r="A8" s="224">
        <v>1</v>
      </c>
      <c r="B8" s="641" t="s">
        <v>1430</v>
      </c>
      <c r="C8" s="209">
        <v>86515.076</v>
      </c>
      <c r="D8" s="210">
        <v>86775.076</v>
      </c>
      <c r="E8" s="210">
        <v>102043.72599999998</v>
      </c>
      <c r="F8" s="209">
        <v>103543.726</v>
      </c>
      <c r="G8" s="209">
        <f>D8-C8</f>
        <v>260</v>
      </c>
      <c r="H8" s="642">
        <f>F8-E8</f>
        <v>1500.0000000000146</v>
      </c>
      <c r="I8" s="211"/>
      <c r="J8" s="211"/>
      <c r="K8" s="135"/>
      <c r="L8" s="135"/>
    </row>
    <row r="9" spans="1:12" ht="12.75">
      <c r="A9" s="225"/>
      <c r="B9" s="643" t="s">
        <v>1433</v>
      </c>
      <c r="C9" s="212">
        <v>83603.419</v>
      </c>
      <c r="D9" s="212">
        <v>82310.051</v>
      </c>
      <c r="E9" s="212">
        <v>98586.92599999998</v>
      </c>
      <c r="F9" s="212">
        <v>99161.326</v>
      </c>
      <c r="G9" s="212">
        <f>D9-C9</f>
        <v>-1293.3679999999877</v>
      </c>
      <c r="H9" s="644">
        <f>F9-E9</f>
        <v>574.4000000000233</v>
      </c>
      <c r="I9" s="211"/>
      <c r="J9" s="211"/>
      <c r="K9" s="135"/>
      <c r="L9" s="135"/>
    </row>
    <row r="10" spans="1:12" ht="12.75">
      <c r="A10" s="226"/>
      <c r="B10" s="645" t="s">
        <v>1434</v>
      </c>
      <c r="C10" s="213">
        <v>22548.576</v>
      </c>
      <c r="D10" s="213">
        <v>29188.901</v>
      </c>
      <c r="E10" s="213">
        <v>30477.426</v>
      </c>
      <c r="F10" s="213">
        <v>32971.526</v>
      </c>
      <c r="G10" s="212">
        <f>D10-C10</f>
        <v>6640.325000000001</v>
      </c>
      <c r="H10" s="644">
        <f aca="true" t="shared" si="0" ref="H10:H39">F10-E10</f>
        <v>2494.0999999999985</v>
      </c>
      <c r="I10" s="211"/>
      <c r="J10" s="211"/>
      <c r="K10" s="135"/>
      <c r="L10" s="135"/>
    </row>
    <row r="11" spans="1:12" ht="12.75">
      <c r="A11" s="226"/>
      <c r="B11" s="645" t="s">
        <v>1435</v>
      </c>
      <c r="C11" s="213">
        <v>61054.843</v>
      </c>
      <c r="D11" s="213">
        <v>53121.15</v>
      </c>
      <c r="E11" s="213">
        <v>68109.5</v>
      </c>
      <c r="F11" s="213">
        <v>66189.8</v>
      </c>
      <c r="G11" s="212">
        <f aca="true" t="shared" si="1" ref="G11:G39">D11-C11</f>
        <v>-7933.692999999999</v>
      </c>
      <c r="H11" s="644">
        <f t="shared" si="0"/>
        <v>-1919.699999999997</v>
      </c>
      <c r="I11" s="211"/>
      <c r="J11" s="211"/>
      <c r="K11" s="135"/>
      <c r="L11" s="135"/>
    </row>
    <row r="12" spans="1:12" ht="12.75">
      <c r="A12" s="225"/>
      <c r="B12" s="643" t="s">
        <v>1436</v>
      </c>
      <c r="C12" s="213">
        <v>2911.657</v>
      </c>
      <c r="D12" s="213">
        <v>4465.025</v>
      </c>
      <c r="E12" s="213">
        <v>3456.8</v>
      </c>
      <c r="F12" s="213">
        <v>4382.4</v>
      </c>
      <c r="G12" s="212">
        <f t="shared" si="1"/>
        <v>1553.3679999999995</v>
      </c>
      <c r="H12" s="644">
        <f t="shared" si="0"/>
        <v>925.5999999999995</v>
      </c>
      <c r="I12" s="211"/>
      <c r="J12" s="211"/>
      <c r="K12" s="135"/>
      <c r="L12" s="135"/>
    </row>
    <row r="13" spans="1:12" ht="12.75">
      <c r="A13" s="224">
        <v>2</v>
      </c>
      <c r="B13" s="641" t="s">
        <v>1437</v>
      </c>
      <c r="C13" s="209">
        <v>29478.5</v>
      </c>
      <c r="D13" s="214">
        <v>29478.5</v>
      </c>
      <c r="E13" s="209">
        <v>35519.4</v>
      </c>
      <c r="F13" s="214">
        <v>38519.4</v>
      </c>
      <c r="G13" s="209">
        <f t="shared" si="1"/>
        <v>0</v>
      </c>
      <c r="H13" s="642">
        <f t="shared" si="0"/>
        <v>3000</v>
      </c>
      <c r="I13" s="211"/>
      <c r="J13" s="211"/>
      <c r="K13" s="135"/>
      <c r="L13" s="135"/>
    </row>
    <row r="14" spans="1:12" ht="12.75">
      <c r="A14" s="225"/>
      <c r="B14" s="643" t="s">
        <v>1433</v>
      </c>
      <c r="C14" s="212">
        <v>11038.925000000001</v>
      </c>
      <c r="D14" s="213">
        <v>11077.25</v>
      </c>
      <c r="E14" s="212">
        <v>15037.724999999999</v>
      </c>
      <c r="F14" s="213">
        <v>16720.5</v>
      </c>
      <c r="G14" s="212">
        <f t="shared" si="1"/>
        <v>38.32499999999891</v>
      </c>
      <c r="H14" s="644">
        <f t="shared" si="0"/>
        <v>1682.7750000000015</v>
      </c>
      <c r="I14" s="211"/>
      <c r="J14" s="211"/>
      <c r="K14" s="135"/>
      <c r="L14" s="135"/>
    </row>
    <row r="15" spans="1:12" ht="12.75">
      <c r="A15" s="226"/>
      <c r="B15" s="645" t="s">
        <v>1438</v>
      </c>
      <c r="C15" s="213">
        <v>302.225</v>
      </c>
      <c r="D15" s="213">
        <v>305.55</v>
      </c>
      <c r="E15" s="213">
        <v>309.05</v>
      </c>
      <c r="F15" s="213">
        <v>326.825</v>
      </c>
      <c r="G15" s="212">
        <f t="shared" si="1"/>
        <v>3.3249999999999886</v>
      </c>
      <c r="H15" s="644">
        <f t="shared" si="0"/>
        <v>17.774999999999977</v>
      </c>
      <c r="I15" s="211"/>
      <c r="J15" s="211"/>
      <c r="K15" s="135"/>
      <c r="L15" s="135"/>
    </row>
    <row r="16" spans="1:12" ht="12.75">
      <c r="A16" s="226"/>
      <c r="B16" s="645" t="s">
        <v>1435</v>
      </c>
      <c r="C16" s="213">
        <v>10736.7</v>
      </c>
      <c r="D16" s="212">
        <v>10771.7</v>
      </c>
      <c r="E16" s="213">
        <v>14728.675</v>
      </c>
      <c r="F16" s="212">
        <v>16393.675</v>
      </c>
      <c r="G16" s="212">
        <f t="shared" si="1"/>
        <v>35</v>
      </c>
      <c r="H16" s="644">
        <f t="shared" si="0"/>
        <v>1665</v>
      </c>
      <c r="I16" s="211"/>
      <c r="J16" s="211"/>
      <c r="K16" s="135"/>
      <c r="L16" s="135"/>
    </row>
    <row r="17" spans="1:12" ht="12.75">
      <c r="A17" s="225"/>
      <c r="B17" s="643" t="s">
        <v>1439</v>
      </c>
      <c r="C17" s="213">
        <v>18439.575</v>
      </c>
      <c r="D17" s="215">
        <v>18401.25</v>
      </c>
      <c r="E17" s="213">
        <v>20481.675</v>
      </c>
      <c r="F17" s="215">
        <v>21798.9</v>
      </c>
      <c r="G17" s="212">
        <f t="shared" si="1"/>
        <v>-38.32500000000073</v>
      </c>
      <c r="H17" s="644">
        <f t="shared" si="0"/>
        <v>1317.2250000000022</v>
      </c>
      <c r="I17" s="211"/>
      <c r="J17" s="211"/>
      <c r="K17" s="135"/>
      <c r="L17" s="135"/>
    </row>
    <row r="18" spans="1:12" ht="12.75">
      <c r="A18" s="224">
        <v>3</v>
      </c>
      <c r="B18" s="641" t="s">
        <v>1440</v>
      </c>
      <c r="C18" s="209">
        <v>216.915</v>
      </c>
      <c r="D18" s="214">
        <v>216.915</v>
      </c>
      <c r="E18" s="209">
        <v>0</v>
      </c>
      <c r="F18" s="214">
        <v>0</v>
      </c>
      <c r="G18" s="209">
        <f t="shared" si="1"/>
        <v>0</v>
      </c>
      <c r="H18" s="642">
        <f t="shared" si="0"/>
        <v>0</v>
      </c>
      <c r="I18" s="211"/>
      <c r="J18" s="211"/>
      <c r="K18" s="135"/>
      <c r="L18" s="135"/>
    </row>
    <row r="19" spans="1:12" ht="12.75">
      <c r="A19" s="225"/>
      <c r="B19" s="643" t="s">
        <v>1433</v>
      </c>
      <c r="C19" s="215">
        <v>76.896</v>
      </c>
      <c r="D19" s="213">
        <v>87.917</v>
      </c>
      <c r="E19" s="215">
        <v>0</v>
      </c>
      <c r="F19" s="213">
        <v>0</v>
      </c>
      <c r="G19" s="212">
        <f t="shared" si="1"/>
        <v>11.021</v>
      </c>
      <c r="H19" s="644">
        <f t="shared" si="0"/>
        <v>0</v>
      </c>
      <c r="I19" s="211"/>
      <c r="J19" s="211"/>
      <c r="K19" s="135"/>
      <c r="L19" s="135"/>
    </row>
    <row r="20" spans="1:12" ht="12.75">
      <c r="A20" s="226"/>
      <c r="B20" s="645" t="s">
        <v>1434</v>
      </c>
      <c r="C20" s="213">
        <v>76.896</v>
      </c>
      <c r="D20" s="213">
        <v>87.917</v>
      </c>
      <c r="E20" s="213">
        <v>0</v>
      </c>
      <c r="F20" s="213">
        <v>0</v>
      </c>
      <c r="G20" s="212">
        <f t="shared" si="1"/>
        <v>11.021</v>
      </c>
      <c r="H20" s="644">
        <f t="shared" si="0"/>
        <v>0</v>
      </c>
      <c r="I20" s="211"/>
      <c r="J20" s="211"/>
      <c r="K20" s="135"/>
      <c r="L20" s="135"/>
    </row>
    <row r="21" spans="1:12" ht="12.75">
      <c r="A21" s="226"/>
      <c r="B21" s="645" t="s">
        <v>1435</v>
      </c>
      <c r="C21" s="213">
        <v>0</v>
      </c>
      <c r="D21" s="215">
        <v>0</v>
      </c>
      <c r="E21" s="213">
        <v>0</v>
      </c>
      <c r="F21" s="215">
        <v>0</v>
      </c>
      <c r="G21" s="212">
        <f t="shared" si="1"/>
        <v>0</v>
      </c>
      <c r="H21" s="644">
        <f t="shared" si="0"/>
        <v>0</v>
      </c>
      <c r="I21" s="211"/>
      <c r="J21" s="211"/>
      <c r="K21" s="135"/>
      <c r="L21" s="135"/>
    </row>
    <row r="22" spans="1:12" ht="12.75">
      <c r="A22" s="225"/>
      <c r="B22" s="643" t="s">
        <v>1439</v>
      </c>
      <c r="C22" s="213">
        <v>140.019</v>
      </c>
      <c r="D22" s="215">
        <v>128.998</v>
      </c>
      <c r="E22" s="213">
        <v>0</v>
      </c>
      <c r="F22" s="215">
        <v>0</v>
      </c>
      <c r="G22" s="212">
        <f t="shared" si="1"/>
        <v>-11.021000000000015</v>
      </c>
      <c r="H22" s="644">
        <f t="shared" si="0"/>
        <v>0</v>
      </c>
      <c r="I22" s="211"/>
      <c r="J22" s="211"/>
      <c r="K22" s="135"/>
      <c r="L22" s="135"/>
    </row>
    <row r="23" spans="1:12" ht="12.75">
      <c r="A23" s="224">
        <v>4</v>
      </c>
      <c r="B23" s="641" t="s">
        <v>1445</v>
      </c>
      <c r="C23" s="216">
        <v>4433.644</v>
      </c>
      <c r="D23" s="214">
        <v>4433.644</v>
      </c>
      <c r="E23" s="216">
        <v>5126.894</v>
      </c>
      <c r="F23" s="214">
        <v>5126.894</v>
      </c>
      <c r="G23" s="209">
        <f t="shared" si="1"/>
        <v>0</v>
      </c>
      <c r="H23" s="642">
        <f t="shared" si="0"/>
        <v>0</v>
      </c>
      <c r="I23" s="211"/>
      <c r="J23" s="211"/>
      <c r="K23" s="135"/>
      <c r="L23" s="135"/>
    </row>
    <row r="24" spans="1:12" ht="12.75">
      <c r="A24" s="225"/>
      <c r="B24" s="643" t="s">
        <v>1433</v>
      </c>
      <c r="C24" s="215">
        <v>1155.125</v>
      </c>
      <c r="D24" s="213">
        <v>1619.887</v>
      </c>
      <c r="E24" s="215">
        <v>2634.974</v>
      </c>
      <c r="F24" s="213">
        <v>3022.99</v>
      </c>
      <c r="G24" s="212">
        <f t="shared" si="1"/>
        <v>464.76199999999994</v>
      </c>
      <c r="H24" s="644">
        <f t="shared" si="0"/>
        <v>388.0159999999996</v>
      </c>
      <c r="I24" s="211"/>
      <c r="J24" s="211"/>
      <c r="K24" s="135"/>
      <c r="L24" s="135"/>
    </row>
    <row r="25" spans="1:12" ht="12.75">
      <c r="A25" s="226"/>
      <c r="B25" s="645" t="s">
        <v>1434</v>
      </c>
      <c r="C25" s="213">
        <v>1155.125</v>
      </c>
      <c r="D25" s="215">
        <v>1619.887</v>
      </c>
      <c r="E25" s="213">
        <v>2634.974</v>
      </c>
      <c r="F25" s="215">
        <v>3022.99</v>
      </c>
      <c r="G25" s="212">
        <f t="shared" si="1"/>
        <v>464.76199999999994</v>
      </c>
      <c r="H25" s="644">
        <f t="shared" si="0"/>
        <v>388.0159999999996</v>
      </c>
      <c r="I25" s="211"/>
      <c r="J25" s="211"/>
      <c r="K25" s="135"/>
      <c r="L25" s="135"/>
    </row>
    <row r="26" spans="1:12" ht="12.75">
      <c r="A26" s="225"/>
      <c r="B26" s="643" t="s">
        <v>1439</v>
      </c>
      <c r="C26" s="213">
        <v>3278.5190000000002</v>
      </c>
      <c r="D26" s="215">
        <v>2813.757</v>
      </c>
      <c r="E26" s="213">
        <v>2491.92</v>
      </c>
      <c r="F26" s="213">
        <v>2103.904</v>
      </c>
      <c r="G26" s="212">
        <f t="shared" si="1"/>
        <v>-464.76200000000017</v>
      </c>
      <c r="H26" s="644">
        <f t="shared" si="0"/>
        <v>-388.0160000000001</v>
      </c>
      <c r="I26" s="211"/>
      <c r="J26" s="211"/>
      <c r="K26" s="135"/>
      <c r="L26" s="135"/>
    </row>
    <row r="27" spans="1:12" ht="12.75">
      <c r="A27" s="225"/>
      <c r="B27" s="643" t="s">
        <v>1666</v>
      </c>
      <c r="C27" s="213" t="s">
        <v>1756</v>
      </c>
      <c r="D27" s="215">
        <v>0</v>
      </c>
      <c r="E27" s="213">
        <v>4</v>
      </c>
      <c r="F27" s="213">
        <v>4</v>
      </c>
      <c r="G27" s="1185" t="s">
        <v>1756</v>
      </c>
      <c r="H27" s="644">
        <f t="shared" si="0"/>
        <v>0</v>
      </c>
      <c r="I27" s="211"/>
      <c r="J27" s="211"/>
      <c r="K27" s="135"/>
      <c r="L27" s="135"/>
    </row>
    <row r="28" spans="1:12" ht="12.75">
      <c r="A28" s="224">
        <v>5</v>
      </c>
      <c r="B28" s="641" t="s">
        <v>1446</v>
      </c>
      <c r="C28" s="216">
        <v>229.6</v>
      </c>
      <c r="D28" s="214">
        <v>204.15699999999998</v>
      </c>
      <c r="E28" s="216">
        <v>169.7</v>
      </c>
      <c r="F28" s="214">
        <v>162.173</v>
      </c>
      <c r="G28" s="209">
        <f t="shared" si="1"/>
        <v>-25.443000000000012</v>
      </c>
      <c r="H28" s="642">
        <f t="shared" si="0"/>
        <v>-7.526999999999987</v>
      </c>
      <c r="I28" s="211"/>
      <c r="J28" s="211"/>
      <c r="K28" s="135"/>
      <c r="L28" s="135"/>
    </row>
    <row r="29" spans="1:12" ht="12.75">
      <c r="A29" s="225"/>
      <c r="B29" s="643" t="s">
        <v>1433</v>
      </c>
      <c r="C29" s="215">
        <v>157.6</v>
      </c>
      <c r="D29" s="213">
        <v>157.6</v>
      </c>
      <c r="E29" s="215">
        <v>157.6</v>
      </c>
      <c r="F29" s="213">
        <v>157.6</v>
      </c>
      <c r="G29" s="212">
        <f t="shared" si="1"/>
        <v>0</v>
      </c>
      <c r="H29" s="644">
        <f t="shared" si="0"/>
        <v>0</v>
      </c>
      <c r="I29" s="211"/>
      <c r="J29" s="211"/>
      <c r="K29" s="135"/>
      <c r="L29" s="135"/>
    </row>
    <row r="30" spans="1:12" ht="12.75">
      <c r="A30" s="226"/>
      <c r="B30" s="645" t="s">
        <v>1447</v>
      </c>
      <c r="C30" s="213">
        <v>157.6</v>
      </c>
      <c r="D30" s="213">
        <v>157.6</v>
      </c>
      <c r="E30" s="213">
        <v>157.6</v>
      </c>
      <c r="F30" s="213">
        <v>157.6</v>
      </c>
      <c r="G30" s="212">
        <f t="shared" si="1"/>
        <v>0</v>
      </c>
      <c r="H30" s="644">
        <f t="shared" si="0"/>
        <v>0</v>
      </c>
      <c r="I30" s="211"/>
      <c r="J30" s="211"/>
      <c r="K30" s="135"/>
      <c r="L30" s="135"/>
    </row>
    <row r="31" spans="1:12" ht="12.75">
      <c r="A31" s="225"/>
      <c r="B31" s="643" t="s">
        <v>1448</v>
      </c>
      <c r="C31" s="213">
        <v>72</v>
      </c>
      <c r="D31" s="213">
        <v>46.557</v>
      </c>
      <c r="E31" s="213">
        <v>12.1</v>
      </c>
      <c r="F31" s="213">
        <v>4.573</v>
      </c>
      <c r="G31" s="212">
        <f t="shared" si="1"/>
        <v>-25.442999999999998</v>
      </c>
      <c r="H31" s="644">
        <f t="shared" si="0"/>
        <v>-7.526999999999999</v>
      </c>
      <c r="I31" s="211"/>
      <c r="J31" s="211"/>
      <c r="K31" s="135"/>
      <c r="L31" s="135"/>
    </row>
    <row r="32" spans="1:12" ht="12.75">
      <c r="A32" s="225"/>
      <c r="B32" s="643" t="s">
        <v>1449</v>
      </c>
      <c r="C32" s="213">
        <v>72</v>
      </c>
      <c r="D32" s="213">
        <v>46.6</v>
      </c>
      <c r="E32" s="213">
        <v>12.1</v>
      </c>
      <c r="F32" s="213">
        <v>4.6</v>
      </c>
      <c r="G32" s="212">
        <f t="shared" si="1"/>
        <v>-25.4</v>
      </c>
      <c r="H32" s="644">
        <f t="shared" si="0"/>
        <v>-7.5</v>
      </c>
      <c r="I32" s="211"/>
      <c r="J32" s="211"/>
      <c r="K32" s="135"/>
      <c r="L32" s="135"/>
    </row>
    <row r="33" spans="1:12" ht="12.75">
      <c r="A33" s="224">
        <v>6</v>
      </c>
      <c r="B33" s="641" t="s">
        <v>1450</v>
      </c>
      <c r="C33" s="214">
        <v>8835.8</v>
      </c>
      <c r="D33" s="209">
        <v>-3423.6</v>
      </c>
      <c r="E33" s="214">
        <v>16711.5</v>
      </c>
      <c r="F33" s="216">
        <v>-12238.9</v>
      </c>
      <c r="G33" s="209">
        <f t="shared" si="1"/>
        <v>-12259.4</v>
      </c>
      <c r="H33" s="642">
        <f t="shared" si="0"/>
        <v>-28950.4</v>
      </c>
      <c r="I33" s="211"/>
      <c r="J33" s="211"/>
      <c r="K33" s="135"/>
      <c r="L33" s="135"/>
    </row>
    <row r="34" spans="1:12" ht="12.75">
      <c r="A34" s="224"/>
      <c r="B34" s="643" t="s">
        <v>1192</v>
      </c>
      <c r="C34" s="213">
        <v>8835.8</v>
      </c>
      <c r="D34" s="212">
        <v>-3423.6</v>
      </c>
      <c r="E34" s="213">
        <v>16711.5</v>
      </c>
      <c r="F34" s="215">
        <v>-12238.9</v>
      </c>
      <c r="G34" s="212">
        <f t="shared" si="1"/>
        <v>-12259.4</v>
      </c>
      <c r="H34" s="644">
        <f t="shared" si="0"/>
        <v>-28950.4</v>
      </c>
      <c r="I34" s="211"/>
      <c r="J34" s="211"/>
      <c r="K34" s="135"/>
      <c r="L34" s="135"/>
    </row>
    <row r="35" spans="1:12" ht="13.5">
      <c r="A35" s="224">
        <v>7</v>
      </c>
      <c r="B35" s="641" t="s">
        <v>1451</v>
      </c>
      <c r="C35" s="209">
        <v>129709.53500000002</v>
      </c>
      <c r="D35" s="217">
        <v>117684.69200000001</v>
      </c>
      <c r="E35" s="209">
        <v>159571.22</v>
      </c>
      <c r="F35" s="216">
        <v>135113.293</v>
      </c>
      <c r="G35" s="209">
        <f t="shared" si="1"/>
        <v>-12024.843000000008</v>
      </c>
      <c r="H35" s="642">
        <f t="shared" si="0"/>
        <v>-24457.926999999996</v>
      </c>
      <c r="I35" s="211"/>
      <c r="J35" s="211"/>
      <c r="K35" s="135"/>
      <c r="L35" s="135"/>
    </row>
    <row r="36" spans="1:12" ht="13.5">
      <c r="A36" s="224"/>
      <c r="B36" s="641" t="s">
        <v>1452</v>
      </c>
      <c r="C36" s="209">
        <v>104867.76500000001</v>
      </c>
      <c r="D36" s="1186">
        <v>91829.10500000001</v>
      </c>
      <c r="E36" s="209">
        <v>133128.72499999998</v>
      </c>
      <c r="F36" s="1186">
        <v>106823.516</v>
      </c>
      <c r="G36" s="209">
        <f t="shared" si="1"/>
        <v>-13038.660000000003</v>
      </c>
      <c r="H36" s="642">
        <f t="shared" si="0"/>
        <v>-26305.208999999973</v>
      </c>
      <c r="I36" s="211"/>
      <c r="J36" s="211"/>
      <c r="K36" s="135"/>
      <c r="L36" s="135"/>
    </row>
    <row r="37" spans="1:12" ht="12.75">
      <c r="A37" s="227"/>
      <c r="B37" s="645" t="s">
        <v>1453</v>
      </c>
      <c r="C37" s="219">
        <v>32918.622</v>
      </c>
      <c r="D37" s="215">
        <v>27778.655000000002</v>
      </c>
      <c r="E37" s="219">
        <v>50132.95</v>
      </c>
      <c r="F37" s="215">
        <v>24082.44099999999</v>
      </c>
      <c r="G37" s="212">
        <f t="shared" si="1"/>
        <v>-5139.967000000001</v>
      </c>
      <c r="H37" s="644">
        <f t="shared" si="0"/>
        <v>-26050.509000000005</v>
      </c>
      <c r="I37" s="211"/>
      <c r="J37" s="211"/>
      <c r="K37" s="135"/>
      <c r="L37" s="135"/>
    </row>
    <row r="38" spans="1:12" ht="12.75">
      <c r="A38" s="228"/>
      <c r="B38" s="645" t="s">
        <v>1707</v>
      </c>
      <c r="C38" s="218">
        <v>71949.14300000001</v>
      </c>
      <c r="D38" s="213">
        <v>64050.45</v>
      </c>
      <c r="E38" s="218">
        <v>82995.775</v>
      </c>
      <c r="F38" s="220">
        <v>82741.07500000001</v>
      </c>
      <c r="G38" s="212">
        <f t="shared" si="1"/>
        <v>-7898.693000000014</v>
      </c>
      <c r="H38" s="644">
        <f t="shared" si="0"/>
        <v>-254.69999999998254</v>
      </c>
      <c r="I38" s="211"/>
      <c r="J38" s="211"/>
      <c r="K38" s="135"/>
      <c r="L38" s="135"/>
    </row>
    <row r="39" spans="1:12" ht="12.75">
      <c r="A39" s="227"/>
      <c r="B39" s="641" t="s">
        <v>1454</v>
      </c>
      <c r="C39" s="216">
        <v>24841.77</v>
      </c>
      <c r="D39" s="214">
        <v>25855.587000000003</v>
      </c>
      <c r="E39" s="216">
        <v>26442.494999999995</v>
      </c>
      <c r="F39" s="216">
        <v>28289.777000000002</v>
      </c>
      <c r="G39" s="209">
        <f t="shared" si="1"/>
        <v>1013.8170000000027</v>
      </c>
      <c r="H39" s="642">
        <f t="shared" si="0"/>
        <v>1847.2820000000065</v>
      </c>
      <c r="J39" s="211"/>
      <c r="K39" s="135"/>
      <c r="L39" s="135"/>
    </row>
    <row r="40" spans="1:12" ht="13.5" thickBot="1">
      <c r="A40" s="229"/>
      <c r="B40" s="646"/>
      <c r="C40" s="230"/>
      <c r="D40" s="231"/>
      <c r="E40" s="231"/>
      <c r="F40" s="232"/>
      <c r="G40" s="231"/>
      <c r="H40" s="233"/>
      <c r="K40" s="135"/>
      <c r="L40" s="135"/>
    </row>
    <row r="41" spans="1:8" ht="13.5" thickTop="1">
      <c r="A41" s="61"/>
      <c r="B41" s="61"/>
      <c r="C41" s="61"/>
      <c r="D41" s="181"/>
      <c r="E41" s="61"/>
      <c r="F41" s="181"/>
      <c r="G41" s="61"/>
      <c r="H41" s="61"/>
    </row>
    <row r="42" spans="1:8" ht="12.75">
      <c r="A42" s="61"/>
      <c r="B42" s="61"/>
      <c r="C42" s="61"/>
      <c r="D42" s="181"/>
      <c r="E42" s="61"/>
      <c r="F42" s="181"/>
      <c r="G42" s="61"/>
      <c r="H42" s="221"/>
    </row>
    <row r="43" spans="1:8" ht="12.75">
      <c r="A43" s="61"/>
      <c r="B43" s="61"/>
      <c r="C43" s="61"/>
      <c r="D43" s="181"/>
      <c r="E43" s="61"/>
      <c r="F43" s="181"/>
      <c r="G43" s="61"/>
      <c r="H43" s="181"/>
    </row>
    <row r="44" spans="1:8" ht="12.75">
      <c r="A44" s="61"/>
      <c r="B44" s="61"/>
      <c r="C44" s="61"/>
      <c r="D44" s="181"/>
      <c r="E44" s="61"/>
      <c r="F44" s="181"/>
      <c r="G44" s="61"/>
      <c r="H44" s="61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workbookViewId="0" topLeftCell="A1">
      <selection activeCell="M20" sqref="M20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63" t="s">
        <v>361</v>
      </c>
      <c r="C1" s="1563"/>
      <c r="D1" s="1563"/>
      <c r="E1" s="1563"/>
      <c r="F1" s="1563"/>
      <c r="G1" s="1563"/>
    </row>
    <row r="2" spans="2:7" ht="15.75">
      <c r="B2" s="1564" t="s">
        <v>1638</v>
      </c>
      <c r="C2" s="1564"/>
      <c r="D2" s="1564"/>
      <c r="E2" s="1564"/>
      <c r="F2" s="1564"/>
      <c r="G2" s="1564"/>
    </row>
    <row r="3" spans="2:7" ht="15.75" customHeight="1">
      <c r="B3" s="1560" t="s">
        <v>1353</v>
      </c>
      <c r="C3" s="1560"/>
      <c r="D3" s="1560"/>
      <c r="E3" s="1560"/>
      <c r="F3" s="1560"/>
      <c r="G3" s="1560"/>
    </row>
    <row r="4" spans="2:7" ht="13.5" thickBot="1">
      <c r="B4" s="100" t="s">
        <v>941</v>
      </c>
      <c r="C4" s="100"/>
      <c r="D4" s="100"/>
      <c r="E4" s="647"/>
      <c r="F4" s="1394" t="s">
        <v>755</v>
      </c>
      <c r="G4" s="1394"/>
    </row>
    <row r="5" spans="2:7" ht="15" customHeight="1" thickTop="1">
      <c r="B5" s="1565"/>
      <c r="C5" s="1567" t="s">
        <v>638</v>
      </c>
      <c r="D5" s="1567" t="s">
        <v>1213</v>
      </c>
      <c r="E5" s="1567" t="s">
        <v>1441</v>
      </c>
      <c r="F5" s="1569" t="s">
        <v>34</v>
      </c>
      <c r="G5" s="1570"/>
    </row>
    <row r="6" spans="2:7" ht="15" customHeight="1">
      <c r="B6" s="1566"/>
      <c r="C6" s="1568"/>
      <c r="D6" s="1568"/>
      <c r="E6" s="1568"/>
      <c r="F6" s="662" t="s">
        <v>8</v>
      </c>
      <c r="G6" s="650" t="s">
        <v>1665</v>
      </c>
    </row>
    <row r="7" spans="2:7" ht="15" customHeight="1">
      <c r="B7" s="657"/>
      <c r="C7" s="648"/>
      <c r="D7" s="648"/>
      <c r="E7" s="648"/>
      <c r="F7" s="663"/>
      <c r="G7" s="651"/>
    </row>
    <row r="8" spans="2:7" ht="15" customHeight="1">
      <c r="B8" s="658" t="s">
        <v>1506</v>
      </c>
      <c r="C8" s="101">
        <v>34652</v>
      </c>
      <c r="D8" s="101">
        <v>30808.5</v>
      </c>
      <c r="E8" s="101">
        <v>32626.4</v>
      </c>
      <c r="F8" s="664">
        <v>-11.091711878102274</v>
      </c>
      <c r="G8" s="652">
        <v>5.90064430270867</v>
      </c>
    </row>
    <row r="9" spans="2:7" ht="15" customHeight="1">
      <c r="B9" s="659"/>
      <c r="C9" s="101"/>
      <c r="D9" s="101"/>
      <c r="E9" s="101"/>
      <c r="F9" s="664"/>
      <c r="G9" s="652"/>
    </row>
    <row r="10" spans="2:7" ht="15" customHeight="1">
      <c r="B10" s="659" t="s">
        <v>1507</v>
      </c>
      <c r="C10" s="102">
        <v>20244.8</v>
      </c>
      <c r="D10" s="102">
        <v>19413.3</v>
      </c>
      <c r="E10" s="102">
        <v>21289.9</v>
      </c>
      <c r="F10" s="665">
        <v>-4.1072275349719405</v>
      </c>
      <c r="G10" s="653">
        <v>9.666568795619511</v>
      </c>
    </row>
    <row r="11" spans="2:7" ht="15" customHeight="1">
      <c r="B11" s="660" t="s">
        <v>1508</v>
      </c>
      <c r="C11" s="103">
        <v>14407.2</v>
      </c>
      <c r="D11" s="103">
        <v>11395.2</v>
      </c>
      <c r="E11" s="103">
        <v>11336.5</v>
      </c>
      <c r="F11" s="106">
        <v>-20.906213559886737</v>
      </c>
      <c r="G11" s="654">
        <v>-0.5151291771973945</v>
      </c>
    </row>
    <row r="12" spans="2:7" ht="15" customHeight="1">
      <c r="B12" s="657"/>
      <c r="C12" s="102"/>
      <c r="D12" s="102"/>
      <c r="E12" s="102"/>
      <c r="F12" s="664"/>
      <c r="G12" s="652"/>
    </row>
    <row r="13" spans="2:13" ht="15" customHeight="1">
      <c r="B13" s="658" t="s">
        <v>1509</v>
      </c>
      <c r="C13" s="101">
        <v>134646.3</v>
      </c>
      <c r="D13" s="101">
        <v>188807.8</v>
      </c>
      <c r="E13" s="101">
        <v>185831</v>
      </c>
      <c r="F13" s="664">
        <v>40.225019179880945</v>
      </c>
      <c r="G13" s="652">
        <v>-1.5766297790663373</v>
      </c>
      <c r="I13" s="135"/>
      <c r="J13" s="135"/>
      <c r="K13" s="135"/>
      <c r="L13" s="135"/>
      <c r="M13" s="135"/>
    </row>
    <row r="14" spans="2:7" ht="15" customHeight="1">
      <c r="B14" s="659"/>
      <c r="C14" s="101"/>
      <c r="D14" s="101"/>
      <c r="E14" s="101"/>
      <c r="F14" s="664"/>
      <c r="G14" s="652"/>
    </row>
    <row r="15" spans="2:7" ht="15" customHeight="1">
      <c r="B15" s="659" t="s">
        <v>1510</v>
      </c>
      <c r="C15" s="102">
        <v>73562.9</v>
      </c>
      <c r="D15" s="102">
        <v>99071.6</v>
      </c>
      <c r="E15" s="102">
        <v>126814.3</v>
      </c>
      <c r="F15" s="665">
        <v>34.67603914473193</v>
      </c>
      <c r="G15" s="653">
        <v>28.002676851892943</v>
      </c>
    </row>
    <row r="16" spans="2:7" ht="15" customHeight="1">
      <c r="B16" s="660" t="s">
        <v>1511</v>
      </c>
      <c r="C16" s="103">
        <v>61083.4</v>
      </c>
      <c r="D16" s="103">
        <v>89736.2</v>
      </c>
      <c r="E16" s="103">
        <v>59016.7</v>
      </c>
      <c r="F16" s="106">
        <v>46.907670496403284</v>
      </c>
      <c r="G16" s="654">
        <v>-34.23311885281525</v>
      </c>
    </row>
    <row r="17" spans="2:7" ht="15" customHeight="1">
      <c r="B17" s="657"/>
      <c r="C17" s="101"/>
      <c r="D17" s="101"/>
      <c r="E17" s="101"/>
      <c r="F17" s="664"/>
      <c r="G17" s="652"/>
    </row>
    <row r="18" spans="2:7" ht="15" customHeight="1">
      <c r="B18" s="658" t="s">
        <v>1512</v>
      </c>
      <c r="C18" s="101">
        <v>-99994.3</v>
      </c>
      <c r="D18" s="101">
        <v>-157999.3</v>
      </c>
      <c r="E18" s="101">
        <v>-153204.6</v>
      </c>
      <c r="F18" s="664">
        <v>58.00830647346902</v>
      </c>
      <c r="G18" s="652">
        <v>-3.0346336977442547</v>
      </c>
    </row>
    <row r="19" spans="2:7" ht="15" customHeight="1">
      <c r="B19" s="659"/>
      <c r="C19" s="102"/>
      <c r="D19" s="102"/>
      <c r="E19" s="102"/>
      <c r="F19" s="664"/>
      <c r="G19" s="652"/>
    </row>
    <row r="20" spans="2:7" ht="15" customHeight="1">
      <c r="B20" s="659" t="s">
        <v>1513</v>
      </c>
      <c r="C20" s="102">
        <v>-53318.1</v>
      </c>
      <c r="D20" s="102">
        <v>-79658.3</v>
      </c>
      <c r="E20" s="102">
        <v>-105524.4</v>
      </c>
      <c r="F20" s="665">
        <v>49.40198544209193</v>
      </c>
      <c r="G20" s="653">
        <v>32.47131811750941</v>
      </c>
    </row>
    <row r="21" spans="2:7" ht="15" customHeight="1">
      <c r="B21" s="660" t="s">
        <v>1514</v>
      </c>
      <c r="C21" s="103">
        <v>-46676.2</v>
      </c>
      <c r="D21" s="103">
        <v>-78341</v>
      </c>
      <c r="E21" s="103">
        <v>-47680.2</v>
      </c>
      <c r="F21" s="106">
        <v>67.83928426050113</v>
      </c>
      <c r="G21" s="654">
        <v>-39.13761631840289</v>
      </c>
    </row>
    <row r="22" spans="2:7" ht="15" customHeight="1">
      <c r="B22" s="657"/>
      <c r="C22" s="102"/>
      <c r="D22" s="102"/>
      <c r="E22" s="102"/>
      <c r="F22" s="664"/>
      <c r="G22" s="652"/>
    </row>
    <row r="23" spans="2:7" ht="15" customHeight="1">
      <c r="B23" s="658" t="s">
        <v>1515</v>
      </c>
      <c r="C23" s="101">
        <v>169298.3</v>
      </c>
      <c r="D23" s="101">
        <v>219616.3</v>
      </c>
      <c r="E23" s="101">
        <v>218457.4</v>
      </c>
      <c r="F23" s="664">
        <v>29.721503405527415</v>
      </c>
      <c r="G23" s="652">
        <v>-0.5276930719623607</v>
      </c>
    </row>
    <row r="24" spans="2:7" ht="15" customHeight="1">
      <c r="B24" s="659"/>
      <c r="C24" s="102"/>
      <c r="D24" s="102"/>
      <c r="E24" s="102"/>
      <c r="F24" s="664"/>
      <c r="G24" s="652"/>
    </row>
    <row r="25" spans="2:7" ht="15" customHeight="1">
      <c r="B25" s="659" t="s">
        <v>1513</v>
      </c>
      <c r="C25" s="102">
        <v>93807.7</v>
      </c>
      <c r="D25" s="102">
        <v>118484.9</v>
      </c>
      <c r="E25" s="102">
        <v>148104.2</v>
      </c>
      <c r="F25" s="665">
        <v>26.306156104456264</v>
      </c>
      <c r="G25" s="653">
        <v>24.99837532039946</v>
      </c>
    </row>
    <row r="26" spans="2:7" ht="15" customHeight="1" thickBot="1">
      <c r="B26" s="661" t="s">
        <v>1514</v>
      </c>
      <c r="C26" s="655">
        <v>75490.6</v>
      </c>
      <c r="D26" s="655">
        <v>101131.4</v>
      </c>
      <c r="E26" s="655">
        <v>70353.2</v>
      </c>
      <c r="F26" s="666">
        <v>33.96555332716923</v>
      </c>
      <c r="G26" s="656">
        <v>-30.433871181453057</v>
      </c>
    </row>
    <row r="27" spans="2:7" ht="13.5" thickTop="1">
      <c r="B27" s="100"/>
      <c r="C27" s="100"/>
      <c r="D27" s="104"/>
      <c r="E27" s="104"/>
      <c r="F27" s="100"/>
      <c r="G27" s="100"/>
    </row>
    <row r="28" spans="2:7" ht="12.75">
      <c r="B28" s="100"/>
      <c r="C28" s="100"/>
      <c r="D28" s="647"/>
      <c r="E28" s="647"/>
      <c r="F28" s="100"/>
      <c r="G28" s="100"/>
    </row>
    <row r="29" spans="2:7" ht="13.5" thickBot="1">
      <c r="B29" s="100"/>
      <c r="C29" s="104"/>
      <c r="D29" s="104"/>
      <c r="E29" s="649"/>
      <c r="F29" s="100"/>
      <c r="G29" s="100"/>
    </row>
    <row r="30" spans="2:7" ht="15" customHeight="1" thickTop="1">
      <c r="B30" s="667" t="s">
        <v>1501</v>
      </c>
      <c r="C30" s="668">
        <v>25.73557535557977</v>
      </c>
      <c r="D30" s="668">
        <v>16.3173873113293</v>
      </c>
      <c r="E30" s="669">
        <v>17.557027621871484</v>
      </c>
      <c r="F30" s="100"/>
      <c r="G30" s="100"/>
    </row>
    <row r="31" spans="2:7" ht="15" customHeight="1">
      <c r="B31" s="670" t="s">
        <v>1516</v>
      </c>
      <c r="C31" s="105">
        <v>27.520394111705766</v>
      </c>
      <c r="D31" s="105">
        <v>19.59522204143266</v>
      </c>
      <c r="E31" s="671">
        <v>16.788248643883225</v>
      </c>
      <c r="F31" s="100"/>
      <c r="G31" s="100"/>
    </row>
    <row r="32" spans="2:7" ht="15" customHeight="1">
      <c r="B32" s="672" t="s">
        <v>1517</v>
      </c>
      <c r="C32" s="103">
        <v>23.586113412154532</v>
      </c>
      <c r="D32" s="103">
        <v>12.698554206663529</v>
      </c>
      <c r="E32" s="654">
        <v>19.20896966451869</v>
      </c>
      <c r="F32" s="100"/>
      <c r="G32" s="100"/>
    </row>
    <row r="33" spans="2:7" ht="15" customHeight="1">
      <c r="B33" s="1557" t="s">
        <v>54</v>
      </c>
      <c r="C33" s="1561"/>
      <c r="D33" s="1561"/>
      <c r="E33" s="1562"/>
      <c r="F33" s="100"/>
      <c r="G33" s="100"/>
    </row>
    <row r="34" spans="2:7" ht="15" customHeight="1">
      <c r="B34" s="670" t="s">
        <v>1516</v>
      </c>
      <c r="C34" s="105">
        <v>58.423179037285</v>
      </c>
      <c r="D34" s="105">
        <v>63.012804907736495</v>
      </c>
      <c r="E34" s="671">
        <v>65.2535983130226</v>
      </c>
      <c r="F34" s="100"/>
      <c r="G34" s="100"/>
    </row>
    <row r="35" spans="2:7" ht="15" customHeight="1">
      <c r="B35" s="672" t="s">
        <v>1517</v>
      </c>
      <c r="C35" s="103">
        <v>41.576820962715</v>
      </c>
      <c r="D35" s="103">
        <v>36.9871950922635</v>
      </c>
      <c r="E35" s="654">
        <v>34.74640168697742</v>
      </c>
      <c r="F35" s="100"/>
      <c r="G35" s="100"/>
    </row>
    <row r="36" spans="2:7" ht="15" customHeight="1">
      <c r="B36" s="1557" t="s">
        <v>55</v>
      </c>
      <c r="C36" s="1558"/>
      <c r="D36" s="1558"/>
      <c r="E36" s="1559"/>
      <c r="F36" s="100"/>
      <c r="G36" s="100"/>
    </row>
    <row r="37" spans="2:7" ht="15" customHeight="1">
      <c r="B37" s="670" t="s">
        <v>1516</v>
      </c>
      <c r="C37" s="105">
        <v>54.63417858492955</v>
      </c>
      <c r="D37" s="105">
        <v>52.47219659357293</v>
      </c>
      <c r="E37" s="671">
        <v>68.24173577067334</v>
      </c>
      <c r="F37" s="100"/>
      <c r="G37" s="100"/>
    </row>
    <row r="38" spans="2:7" ht="15" customHeight="1">
      <c r="B38" s="672" t="s">
        <v>1517</v>
      </c>
      <c r="C38" s="103">
        <v>45.36582141507045</v>
      </c>
      <c r="D38" s="103">
        <v>47.52780340642707</v>
      </c>
      <c r="E38" s="654">
        <v>31.758264229326645</v>
      </c>
      <c r="F38" s="100"/>
      <c r="G38" s="100"/>
    </row>
    <row r="39" spans="2:7" ht="15" customHeight="1">
      <c r="B39" s="1557" t="s">
        <v>56</v>
      </c>
      <c r="C39" s="1558"/>
      <c r="D39" s="1558"/>
      <c r="E39" s="1559"/>
      <c r="F39" s="100"/>
      <c r="G39" s="100"/>
    </row>
    <row r="40" spans="2:7" ht="15" customHeight="1">
      <c r="B40" s="670" t="s">
        <v>1516</v>
      </c>
      <c r="C40" s="105">
        <v>53.32113930494038</v>
      </c>
      <c r="D40" s="105">
        <v>50.41686893549529</v>
      </c>
      <c r="E40" s="671">
        <v>68.87808851692444</v>
      </c>
      <c r="F40" s="100"/>
      <c r="G40" s="100"/>
    </row>
    <row r="41" spans="2:7" ht="15" customHeight="1">
      <c r="B41" s="672" t="s">
        <v>1517</v>
      </c>
      <c r="C41" s="103">
        <v>46.67886069505962</v>
      </c>
      <c r="D41" s="103">
        <v>49.58313106450472</v>
      </c>
      <c r="E41" s="654">
        <v>31.121911483075575</v>
      </c>
      <c r="F41" s="100"/>
      <c r="G41" s="100"/>
    </row>
    <row r="42" spans="2:7" ht="15" customHeight="1">
      <c r="B42" s="1557" t="s">
        <v>57</v>
      </c>
      <c r="C42" s="1558"/>
      <c r="D42" s="1558"/>
      <c r="E42" s="1559"/>
      <c r="F42" s="100"/>
      <c r="G42" s="100"/>
    </row>
    <row r="43" spans="2:7" ht="15" customHeight="1">
      <c r="B43" s="670" t="s">
        <v>1516</v>
      </c>
      <c r="C43" s="105">
        <v>55.409711733667734</v>
      </c>
      <c r="D43" s="105">
        <v>53.950867945594204</v>
      </c>
      <c r="E43" s="671">
        <v>67.79546035062214</v>
      </c>
      <c r="F43" s="100"/>
      <c r="G43" s="100"/>
    </row>
    <row r="44" spans="2:7" ht="15" customHeight="1">
      <c r="B44" s="672" t="s">
        <v>1517</v>
      </c>
      <c r="C44" s="103">
        <v>44.59028826633227</v>
      </c>
      <c r="D44" s="103">
        <v>46.0491320544058</v>
      </c>
      <c r="E44" s="654">
        <v>32.204539649377864</v>
      </c>
      <c r="F44" s="100"/>
      <c r="G44" s="100"/>
    </row>
    <row r="45" spans="2:7" ht="15" customHeight="1">
      <c r="B45" s="1557" t="s">
        <v>58</v>
      </c>
      <c r="C45" s="1558"/>
      <c r="D45" s="1558"/>
      <c r="E45" s="1559"/>
      <c r="F45" s="100"/>
      <c r="G45" s="100"/>
    </row>
    <row r="46" spans="2:7" ht="15" customHeight="1">
      <c r="B46" s="673" t="s">
        <v>1518</v>
      </c>
      <c r="C46" s="105">
        <v>20.46801415017162</v>
      </c>
      <c r="D46" s="105">
        <v>14.028330319744025</v>
      </c>
      <c r="E46" s="671">
        <v>14.934902640057057</v>
      </c>
      <c r="F46" s="100"/>
      <c r="G46" s="100"/>
    </row>
    <row r="47" spans="2:7" ht="15" customHeight="1" thickBot="1">
      <c r="B47" s="674" t="s">
        <v>1525</v>
      </c>
      <c r="C47" s="655">
        <v>79.53198584982837</v>
      </c>
      <c r="D47" s="655">
        <v>85.97166968025599</v>
      </c>
      <c r="E47" s="656">
        <v>85.06509735994295</v>
      </c>
      <c r="F47" s="100"/>
      <c r="G47" s="100"/>
    </row>
    <row r="48" spans="2:7" ht="13.5" thickTop="1">
      <c r="B48" s="1146" t="s">
        <v>257</v>
      </c>
      <c r="C48" s="100"/>
      <c r="D48" s="100"/>
      <c r="E48" s="100"/>
      <c r="F48" s="100"/>
      <c r="G48" s="100"/>
    </row>
    <row r="49" spans="2:7" ht="12.75">
      <c r="B49" s="1146" t="s">
        <v>1223</v>
      </c>
      <c r="C49" s="100"/>
      <c r="D49" s="100"/>
      <c r="E49" s="100"/>
      <c r="F49" s="100"/>
      <c r="G49" s="100"/>
    </row>
    <row r="50" spans="2:7" ht="12.75">
      <c r="B50" s="1146" t="s">
        <v>1224</v>
      </c>
      <c r="C50" s="100"/>
      <c r="D50" s="100"/>
      <c r="E50" s="100"/>
      <c r="F50" s="100"/>
      <c r="G50" s="100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71" t="s">
        <v>1637</v>
      </c>
      <c r="C1" s="1572"/>
      <c r="D1" s="1572"/>
      <c r="E1" s="1572"/>
      <c r="F1" s="1572"/>
      <c r="G1" s="1572"/>
      <c r="H1" s="1573"/>
    </row>
    <row r="2" spans="2:8" ht="15" customHeight="1">
      <c r="B2" s="1574" t="s">
        <v>1183</v>
      </c>
      <c r="C2" s="1575"/>
      <c r="D2" s="1575"/>
      <c r="E2" s="1575"/>
      <c r="F2" s="1575"/>
      <c r="G2" s="1575"/>
      <c r="H2" s="1576"/>
    </row>
    <row r="3" spans="2:8" ht="15" customHeight="1" thickBot="1">
      <c r="B3" s="1577" t="s">
        <v>755</v>
      </c>
      <c r="C3" s="1578"/>
      <c r="D3" s="1578"/>
      <c r="E3" s="1578"/>
      <c r="F3" s="1578"/>
      <c r="G3" s="1578"/>
      <c r="H3" s="1579"/>
    </row>
    <row r="4" spans="2:8" ht="15" customHeight="1" thickTop="1">
      <c r="B4" s="697"/>
      <c r="C4" s="698"/>
      <c r="D4" s="1580" t="s">
        <v>1353</v>
      </c>
      <c r="E4" s="1580"/>
      <c r="F4" s="1580"/>
      <c r="G4" s="1581" t="s">
        <v>34</v>
      </c>
      <c r="H4" s="1582"/>
    </row>
    <row r="5" spans="2:8" ht="15" customHeight="1">
      <c r="B5" s="681"/>
      <c r="C5" s="675"/>
      <c r="D5" s="676" t="s">
        <v>638</v>
      </c>
      <c r="E5" s="676" t="s">
        <v>1212</v>
      </c>
      <c r="F5" s="676" t="s">
        <v>1442</v>
      </c>
      <c r="G5" s="676" t="s">
        <v>8</v>
      </c>
      <c r="H5" s="682" t="s">
        <v>1665</v>
      </c>
    </row>
    <row r="6" spans="2:8" ht="15" customHeight="1">
      <c r="B6" s="683"/>
      <c r="C6" s="677" t="s">
        <v>59</v>
      </c>
      <c r="D6" s="677">
        <v>14386.39</v>
      </c>
      <c r="E6" s="677">
        <v>14524.409</v>
      </c>
      <c r="F6" s="677">
        <v>15668.552000000005</v>
      </c>
      <c r="G6" s="678">
        <v>0.9593720175805203</v>
      </c>
      <c r="H6" s="684">
        <v>7.8773807595200935</v>
      </c>
    </row>
    <row r="7" spans="2:8" ht="15" customHeight="1">
      <c r="B7" s="685">
        <v>1</v>
      </c>
      <c r="C7" s="679" t="s">
        <v>394</v>
      </c>
      <c r="D7" s="680">
        <v>259.47100000000006</v>
      </c>
      <c r="E7" s="680">
        <v>185.10900000000004</v>
      </c>
      <c r="F7" s="680">
        <v>178.452</v>
      </c>
      <c r="G7" s="680">
        <v>-28.659079434695983</v>
      </c>
      <c r="H7" s="686">
        <v>-3.596259501158798</v>
      </c>
    </row>
    <row r="8" spans="2:8" ht="15" customHeight="1">
      <c r="B8" s="685">
        <v>2</v>
      </c>
      <c r="C8" s="679" t="s">
        <v>60</v>
      </c>
      <c r="D8" s="680">
        <v>2.2</v>
      </c>
      <c r="E8" s="680">
        <v>24.3</v>
      </c>
      <c r="F8" s="680">
        <v>34.5</v>
      </c>
      <c r="G8" s="680" t="s">
        <v>1756</v>
      </c>
      <c r="H8" s="686">
        <v>41.97530864197532</v>
      </c>
    </row>
    <row r="9" spans="2:8" ht="15" customHeight="1">
      <c r="B9" s="685">
        <v>3</v>
      </c>
      <c r="C9" s="679" t="s">
        <v>395</v>
      </c>
      <c r="D9" s="680">
        <v>151.2</v>
      </c>
      <c r="E9" s="680">
        <v>0</v>
      </c>
      <c r="F9" s="680">
        <v>0</v>
      </c>
      <c r="G9" s="680">
        <v>-100</v>
      </c>
      <c r="H9" s="686" t="s">
        <v>1756</v>
      </c>
    </row>
    <row r="10" spans="2:8" ht="15" customHeight="1">
      <c r="B10" s="685">
        <v>4</v>
      </c>
      <c r="C10" s="679" t="s">
        <v>396</v>
      </c>
      <c r="D10" s="680">
        <v>99.8</v>
      </c>
      <c r="E10" s="680">
        <v>44.6</v>
      </c>
      <c r="F10" s="680">
        <v>29.8</v>
      </c>
      <c r="G10" s="680">
        <v>-55.31062124248497</v>
      </c>
      <c r="H10" s="686">
        <v>-33.183856502242165</v>
      </c>
    </row>
    <row r="11" spans="2:8" ht="15" customHeight="1">
      <c r="B11" s="685">
        <v>5</v>
      </c>
      <c r="C11" s="679" t="s">
        <v>397</v>
      </c>
      <c r="D11" s="680">
        <v>4.3</v>
      </c>
      <c r="E11" s="680">
        <v>20.8</v>
      </c>
      <c r="F11" s="680">
        <v>4.7</v>
      </c>
      <c r="G11" s="680">
        <v>383.7209302325581</v>
      </c>
      <c r="H11" s="686">
        <v>-77.40384615384615</v>
      </c>
    </row>
    <row r="12" spans="2:8" ht="15" customHeight="1">
      <c r="B12" s="685">
        <v>6</v>
      </c>
      <c r="C12" s="679" t="s">
        <v>403</v>
      </c>
      <c r="D12" s="680">
        <v>360</v>
      </c>
      <c r="E12" s="680">
        <v>838.4</v>
      </c>
      <c r="F12" s="680">
        <v>989.6</v>
      </c>
      <c r="G12" s="680">
        <v>132.8888888888889</v>
      </c>
      <c r="H12" s="686">
        <v>18.03435114503816</v>
      </c>
    </row>
    <row r="13" spans="2:8" ht="15" customHeight="1">
      <c r="B13" s="685">
        <v>7</v>
      </c>
      <c r="C13" s="679" t="s">
        <v>404</v>
      </c>
      <c r="D13" s="680">
        <v>443.1</v>
      </c>
      <c r="E13" s="680">
        <v>789.8</v>
      </c>
      <c r="F13" s="680">
        <v>627.8</v>
      </c>
      <c r="G13" s="680">
        <v>78.24418867072893</v>
      </c>
      <c r="H13" s="686">
        <v>-20.511521904279547</v>
      </c>
    </row>
    <row r="14" spans="2:8" ht="15" customHeight="1">
      <c r="B14" s="685">
        <v>8</v>
      </c>
      <c r="C14" s="679" t="s">
        <v>405</v>
      </c>
      <c r="D14" s="680">
        <v>196.314</v>
      </c>
      <c r="E14" s="680">
        <v>68</v>
      </c>
      <c r="F14" s="680">
        <v>38.7</v>
      </c>
      <c r="G14" s="680">
        <v>-65.36161455627209</v>
      </c>
      <c r="H14" s="686">
        <v>-43.08823529411765</v>
      </c>
    </row>
    <row r="15" spans="2:8" ht="15" customHeight="1">
      <c r="B15" s="685">
        <v>9</v>
      </c>
      <c r="C15" s="679" t="s">
        <v>406</v>
      </c>
      <c r="D15" s="680">
        <v>215.105</v>
      </c>
      <c r="E15" s="680">
        <v>13.5</v>
      </c>
      <c r="F15" s="680">
        <v>16</v>
      </c>
      <c r="G15" s="680">
        <v>-93.72399525812975</v>
      </c>
      <c r="H15" s="686">
        <v>18.518518518518505</v>
      </c>
    </row>
    <row r="16" spans="2:8" ht="15" customHeight="1">
      <c r="B16" s="685">
        <v>10</v>
      </c>
      <c r="C16" s="679" t="s">
        <v>407</v>
      </c>
      <c r="D16" s="680">
        <v>13.5</v>
      </c>
      <c r="E16" s="680">
        <v>6.4</v>
      </c>
      <c r="F16" s="680">
        <v>13.4</v>
      </c>
      <c r="G16" s="680">
        <v>-52.59259259259259</v>
      </c>
      <c r="H16" s="686">
        <v>109.375</v>
      </c>
    </row>
    <row r="17" spans="2:8" ht="15" customHeight="1">
      <c r="B17" s="685">
        <v>11</v>
      </c>
      <c r="C17" s="679" t="s">
        <v>408</v>
      </c>
      <c r="D17" s="680">
        <v>485.5</v>
      </c>
      <c r="E17" s="680">
        <v>518.4</v>
      </c>
      <c r="F17" s="680">
        <v>101.8</v>
      </c>
      <c r="G17" s="680">
        <v>6.776519052523184</v>
      </c>
      <c r="H17" s="686">
        <v>-80.36265432098766</v>
      </c>
    </row>
    <row r="18" spans="2:8" ht="15" customHeight="1">
      <c r="B18" s="685">
        <v>12</v>
      </c>
      <c r="C18" s="679" t="s">
        <v>409</v>
      </c>
      <c r="D18" s="680">
        <v>42.1</v>
      </c>
      <c r="E18" s="680">
        <v>32.8</v>
      </c>
      <c r="F18" s="680">
        <v>2.8</v>
      </c>
      <c r="G18" s="680">
        <v>-22.090261282660336</v>
      </c>
      <c r="H18" s="686">
        <v>-91.46341463414635</v>
      </c>
    </row>
    <row r="19" spans="2:8" ht="15" customHeight="1">
      <c r="B19" s="685">
        <v>13</v>
      </c>
      <c r="C19" s="679" t="s">
        <v>410</v>
      </c>
      <c r="D19" s="680">
        <v>69.4</v>
      </c>
      <c r="E19" s="680">
        <v>1.8</v>
      </c>
      <c r="F19" s="680">
        <v>0.3</v>
      </c>
      <c r="G19" s="680">
        <v>-97.40634005763688</v>
      </c>
      <c r="H19" s="686">
        <v>-83.33333333333333</v>
      </c>
    </row>
    <row r="20" spans="2:8" ht="15" customHeight="1">
      <c r="B20" s="685">
        <v>14</v>
      </c>
      <c r="C20" s="679" t="s">
        <v>411</v>
      </c>
      <c r="D20" s="680">
        <v>520.8</v>
      </c>
      <c r="E20" s="680">
        <v>284.5</v>
      </c>
      <c r="F20" s="680">
        <v>301.8</v>
      </c>
      <c r="G20" s="680">
        <v>-45.37250384024577</v>
      </c>
      <c r="H20" s="686">
        <v>6.080843585237233</v>
      </c>
    </row>
    <row r="21" spans="2:8" ht="15" customHeight="1">
      <c r="B21" s="685">
        <v>15</v>
      </c>
      <c r="C21" s="679" t="s">
        <v>412</v>
      </c>
      <c r="D21" s="680">
        <v>4.2</v>
      </c>
      <c r="E21" s="680">
        <v>0</v>
      </c>
      <c r="F21" s="680">
        <v>0</v>
      </c>
      <c r="G21" s="680">
        <v>-100</v>
      </c>
      <c r="H21" s="686" t="s">
        <v>1756</v>
      </c>
    </row>
    <row r="22" spans="2:8" ht="15" customHeight="1">
      <c r="B22" s="685">
        <v>16</v>
      </c>
      <c r="C22" s="679" t="s">
        <v>413</v>
      </c>
      <c r="D22" s="680">
        <v>45.549</v>
      </c>
      <c r="E22" s="680">
        <v>41.7</v>
      </c>
      <c r="F22" s="680">
        <v>63.8</v>
      </c>
      <c r="G22" s="680">
        <v>-8.450240400447868</v>
      </c>
      <c r="H22" s="686">
        <v>52.99760191846522</v>
      </c>
    </row>
    <row r="23" spans="2:8" ht="15" customHeight="1">
      <c r="B23" s="685">
        <v>17</v>
      </c>
      <c r="C23" s="679" t="s">
        <v>414</v>
      </c>
      <c r="D23" s="680">
        <v>195.7</v>
      </c>
      <c r="E23" s="680">
        <v>226.2</v>
      </c>
      <c r="F23" s="680">
        <v>146.6</v>
      </c>
      <c r="G23" s="680">
        <v>15.585079202861536</v>
      </c>
      <c r="H23" s="686">
        <v>-35.19009725906278</v>
      </c>
    </row>
    <row r="24" spans="2:8" ht="15" customHeight="1">
      <c r="B24" s="685">
        <v>18</v>
      </c>
      <c r="C24" s="679" t="s">
        <v>415</v>
      </c>
      <c r="D24" s="680">
        <v>9.945</v>
      </c>
      <c r="E24" s="680">
        <v>10.7</v>
      </c>
      <c r="F24" s="680">
        <v>14</v>
      </c>
      <c r="G24" s="680">
        <v>7.591754650578196</v>
      </c>
      <c r="H24" s="686">
        <v>30.841121495327087</v>
      </c>
    </row>
    <row r="25" spans="2:8" ht="15" customHeight="1">
      <c r="B25" s="685">
        <v>19</v>
      </c>
      <c r="C25" s="679" t="s">
        <v>416</v>
      </c>
      <c r="D25" s="680">
        <v>47.11300000000001</v>
      </c>
      <c r="E25" s="680">
        <v>81.4</v>
      </c>
      <c r="F25" s="680">
        <v>84.6</v>
      </c>
      <c r="G25" s="680">
        <v>72.77609152463222</v>
      </c>
      <c r="H25" s="686">
        <v>3.931203931203939</v>
      </c>
    </row>
    <row r="26" spans="2:8" ht="15" customHeight="1">
      <c r="B26" s="685">
        <v>20</v>
      </c>
      <c r="C26" s="679" t="s">
        <v>417</v>
      </c>
      <c r="D26" s="680">
        <v>877.7</v>
      </c>
      <c r="E26" s="680">
        <v>856.5</v>
      </c>
      <c r="F26" s="680">
        <v>1101.9</v>
      </c>
      <c r="G26" s="680">
        <v>-2.415403896547801</v>
      </c>
      <c r="H26" s="686">
        <v>28.65148861646236</v>
      </c>
    </row>
    <row r="27" spans="2:8" ht="15" customHeight="1">
      <c r="B27" s="685">
        <v>21</v>
      </c>
      <c r="C27" s="679" t="s">
        <v>418</v>
      </c>
      <c r="D27" s="680">
        <v>397</v>
      </c>
      <c r="E27" s="680">
        <v>1454.8</v>
      </c>
      <c r="F27" s="680">
        <v>1975.1</v>
      </c>
      <c r="G27" s="680">
        <v>266.448362720403</v>
      </c>
      <c r="H27" s="686">
        <v>35.76436623590871</v>
      </c>
    </row>
    <row r="28" spans="2:8" ht="15" customHeight="1">
      <c r="B28" s="685"/>
      <c r="C28" s="679" t="s">
        <v>450</v>
      </c>
      <c r="D28" s="680">
        <v>82.5</v>
      </c>
      <c r="E28" s="680">
        <v>203.7</v>
      </c>
      <c r="F28" s="680">
        <v>414.9</v>
      </c>
      <c r="G28" s="680">
        <v>146.90909090909093</v>
      </c>
      <c r="H28" s="686">
        <v>103.68188512518407</v>
      </c>
    </row>
    <row r="29" spans="2:8" ht="15" customHeight="1">
      <c r="B29" s="685"/>
      <c r="C29" s="679" t="s">
        <v>451</v>
      </c>
      <c r="D29" s="680">
        <v>123.4</v>
      </c>
      <c r="E29" s="680">
        <v>1035.6</v>
      </c>
      <c r="F29" s="680">
        <v>859.1</v>
      </c>
      <c r="G29" s="680">
        <v>739.222042139384</v>
      </c>
      <c r="H29" s="686">
        <v>-17.043259945925072</v>
      </c>
    </row>
    <row r="30" spans="2:8" ht="15" customHeight="1">
      <c r="B30" s="685"/>
      <c r="C30" s="679" t="s">
        <v>452</v>
      </c>
      <c r="D30" s="680">
        <v>191.1</v>
      </c>
      <c r="E30" s="680">
        <v>215.5</v>
      </c>
      <c r="F30" s="680">
        <v>701.1</v>
      </c>
      <c r="G30" s="680">
        <v>12.768184196755612</v>
      </c>
      <c r="H30" s="686">
        <v>225.3364269141531</v>
      </c>
    </row>
    <row r="31" spans="2:8" ht="15" customHeight="1">
      <c r="B31" s="685">
        <v>22</v>
      </c>
      <c r="C31" s="679" t="s">
        <v>419</v>
      </c>
      <c r="D31" s="680">
        <v>12.6</v>
      </c>
      <c r="E31" s="680">
        <v>13.9</v>
      </c>
      <c r="F31" s="680">
        <v>4.8</v>
      </c>
      <c r="G31" s="680">
        <v>10.317460317460302</v>
      </c>
      <c r="H31" s="686">
        <v>-65.46762589928058</v>
      </c>
    </row>
    <row r="32" spans="2:8" ht="15" customHeight="1">
      <c r="B32" s="685">
        <v>23</v>
      </c>
      <c r="C32" s="679" t="s">
        <v>420</v>
      </c>
      <c r="D32" s="680">
        <v>14.6</v>
      </c>
      <c r="E32" s="680">
        <v>288</v>
      </c>
      <c r="F32" s="680">
        <v>658.9</v>
      </c>
      <c r="G32" s="680" t="s">
        <v>1756</v>
      </c>
      <c r="H32" s="686">
        <v>128.78472222222226</v>
      </c>
    </row>
    <row r="33" spans="2:8" ht="15" customHeight="1">
      <c r="B33" s="685">
        <v>24</v>
      </c>
      <c r="C33" s="679" t="s">
        <v>421</v>
      </c>
      <c r="D33" s="680">
        <v>150.7</v>
      </c>
      <c r="E33" s="680">
        <v>31.1</v>
      </c>
      <c r="F33" s="680">
        <v>31.7</v>
      </c>
      <c r="G33" s="680">
        <v>-79.36297279362972</v>
      </c>
      <c r="H33" s="686">
        <v>1.9292604501607684</v>
      </c>
    </row>
    <row r="34" spans="2:8" ht="15" customHeight="1">
      <c r="B34" s="685">
        <v>25</v>
      </c>
      <c r="C34" s="679" t="s">
        <v>422</v>
      </c>
      <c r="D34" s="680">
        <v>147.547</v>
      </c>
      <c r="E34" s="680">
        <v>77.6</v>
      </c>
      <c r="F34" s="680">
        <v>277.2</v>
      </c>
      <c r="G34" s="680">
        <v>-47.406589086867235</v>
      </c>
      <c r="H34" s="686">
        <v>257.21649484536084</v>
      </c>
    </row>
    <row r="35" spans="2:8" ht="15" customHeight="1">
      <c r="B35" s="685">
        <v>26</v>
      </c>
      <c r="C35" s="679" t="s">
        <v>423</v>
      </c>
      <c r="D35" s="680">
        <v>18.5</v>
      </c>
      <c r="E35" s="680">
        <v>5.7</v>
      </c>
      <c r="F35" s="680">
        <v>13.1</v>
      </c>
      <c r="G35" s="680">
        <v>-69.1891891891892</v>
      </c>
      <c r="H35" s="686">
        <v>129.82456140350877</v>
      </c>
    </row>
    <row r="36" spans="2:8" ht="15" customHeight="1">
      <c r="B36" s="685">
        <v>27</v>
      </c>
      <c r="C36" s="679" t="s">
        <v>424</v>
      </c>
      <c r="D36" s="680">
        <v>394.2</v>
      </c>
      <c r="E36" s="680">
        <v>336.6</v>
      </c>
      <c r="F36" s="680">
        <v>334.2</v>
      </c>
      <c r="G36" s="680">
        <v>-14.611872146118742</v>
      </c>
      <c r="H36" s="686">
        <v>-0.7130124777183511</v>
      </c>
    </row>
    <row r="37" spans="2:8" ht="15" customHeight="1">
      <c r="B37" s="685">
        <v>28</v>
      </c>
      <c r="C37" s="679" t="s">
        <v>425</v>
      </c>
      <c r="D37" s="680">
        <v>245.617</v>
      </c>
      <c r="E37" s="680">
        <v>249.4</v>
      </c>
      <c r="F37" s="680">
        <v>274.4</v>
      </c>
      <c r="G37" s="680">
        <v>1.5402028361229014</v>
      </c>
      <c r="H37" s="686">
        <v>10.024057738572552</v>
      </c>
    </row>
    <row r="38" spans="2:8" ht="15" customHeight="1">
      <c r="B38" s="685">
        <v>29</v>
      </c>
      <c r="C38" s="679" t="s">
        <v>426</v>
      </c>
      <c r="D38" s="680">
        <v>66</v>
      </c>
      <c r="E38" s="680">
        <v>15.8</v>
      </c>
      <c r="F38" s="680">
        <v>4.2</v>
      </c>
      <c r="G38" s="680">
        <v>-76.06060606060606</v>
      </c>
      <c r="H38" s="686">
        <v>-73.41772151898735</v>
      </c>
    </row>
    <row r="39" spans="2:8" ht="15" customHeight="1">
      <c r="B39" s="685">
        <v>30</v>
      </c>
      <c r="C39" s="679" t="s">
        <v>427</v>
      </c>
      <c r="D39" s="680">
        <v>77.623</v>
      </c>
      <c r="E39" s="680">
        <v>40.8</v>
      </c>
      <c r="F39" s="680">
        <v>18.9</v>
      </c>
      <c r="G39" s="680">
        <v>-47.438259278822</v>
      </c>
      <c r="H39" s="686">
        <v>-53.67647058823529</v>
      </c>
    </row>
    <row r="40" spans="2:8" ht="15" customHeight="1">
      <c r="B40" s="685">
        <v>31</v>
      </c>
      <c r="C40" s="679" t="s">
        <v>428</v>
      </c>
      <c r="D40" s="680">
        <v>33.9</v>
      </c>
      <c r="E40" s="680">
        <v>44.3</v>
      </c>
      <c r="F40" s="680">
        <v>32.5</v>
      </c>
      <c r="G40" s="680">
        <v>30.678466076696168</v>
      </c>
      <c r="H40" s="686">
        <v>-26.636568848758472</v>
      </c>
    </row>
    <row r="41" spans="2:8" ht="15" customHeight="1">
      <c r="B41" s="685">
        <v>32</v>
      </c>
      <c r="C41" s="679" t="s">
        <v>429</v>
      </c>
      <c r="D41" s="680">
        <v>25.218</v>
      </c>
      <c r="E41" s="680">
        <v>0.9</v>
      </c>
      <c r="F41" s="680">
        <v>298</v>
      </c>
      <c r="G41" s="680">
        <v>-96.43112062812277</v>
      </c>
      <c r="H41" s="686" t="s">
        <v>1756</v>
      </c>
    </row>
    <row r="42" spans="2:8" ht="15" customHeight="1">
      <c r="B42" s="685">
        <v>33</v>
      </c>
      <c r="C42" s="679" t="s">
        <v>430</v>
      </c>
      <c r="D42" s="680">
        <v>1213.123</v>
      </c>
      <c r="E42" s="680">
        <v>2104.9</v>
      </c>
      <c r="F42" s="680">
        <v>1253.9</v>
      </c>
      <c r="G42" s="680">
        <v>73.51084762221143</v>
      </c>
      <c r="H42" s="686">
        <v>-40.42947408427955</v>
      </c>
    </row>
    <row r="43" spans="2:8" ht="15" customHeight="1">
      <c r="B43" s="685">
        <v>34</v>
      </c>
      <c r="C43" s="679" t="s">
        <v>1051</v>
      </c>
      <c r="D43" s="680">
        <v>277.7</v>
      </c>
      <c r="E43" s="680">
        <v>9.5</v>
      </c>
      <c r="F43" s="680">
        <v>2.9</v>
      </c>
      <c r="G43" s="680">
        <v>-96.57904213179691</v>
      </c>
      <c r="H43" s="686">
        <v>-69.4736842105263</v>
      </c>
    </row>
    <row r="44" spans="2:8" ht="15" customHeight="1">
      <c r="B44" s="685">
        <v>35</v>
      </c>
      <c r="C44" s="679" t="s">
        <v>431</v>
      </c>
      <c r="D44" s="680">
        <v>4.8</v>
      </c>
      <c r="E44" s="680">
        <v>64.5</v>
      </c>
      <c r="F44" s="680">
        <v>0</v>
      </c>
      <c r="G44" s="680" t="s">
        <v>1756</v>
      </c>
      <c r="H44" s="686">
        <v>-100</v>
      </c>
    </row>
    <row r="45" spans="2:8" ht="15" customHeight="1">
      <c r="B45" s="685">
        <v>36</v>
      </c>
      <c r="C45" s="679" t="s">
        <v>432</v>
      </c>
      <c r="D45" s="680">
        <v>1075</v>
      </c>
      <c r="E45" s="680">
        <v>179.1</v>
      </c>
      <c r="F45" s="680">
        <v>207.2</v>
      </c>
      <c r="G45" s="680">
        <v>-83.33953488372093</v>
      </c>
      <c r="H45" s="686">
        <v>15.689558905639316</v>
      </c>
    </row>
    <row r="46" spans="2:8" ht="15" customHeight="1">
      <c r="B46" s="685">
        <v>37</v>
      </c>
      <c r="C46" s="679" t="s">
        <v>433</v>
      </c>
      <c r="D46" s="680">
        <v>38.1</v>
      </c>
      <c r="E46" s="680">
        <v>68.8</v>
      </c>
      <c r="F46" s="680">
        <v>70.5</v>
      </c>
      <c r="G46" s="680">
        <v>80.57742782152232</v>
      </c>
      <c r="H46" s="686">
        <v>2.470930232558132</v>
      </c>
    </row>
    <row r="47" spans="2:8" ht="15" customHeight="1">
      <c r="B47" s="685">
        <v>38</v>
      </c>
      <c r="C47" s="679" t="s">
        <v>434</v>
      </c>
      <c r="D47" s="680">
        <v>148.7</v>
      </c>
      <c r="E47" s="680">
        <v>148.5</v>
      </c>
      <c r="F47" s="680">
        <v>133.2</v>
      </c>
      <c r="G47" s="680">
        <v>-0.1344989912575585</v>
      </c>
      <c r="H47" s="686">
        <v>-10.303030303030312</v>
      </c>
    </row>
    <row r="48" spans="2:8" ht="15" customHeight="1">
      <c r="B48" s="685">
        <v>39</v>
      </c>
      <c r="C48" s="679" t="s">
        <v>435</v>
      </c>
      <c r="D48" s="680">
        <v>568.5</v>
      </c>
      <c r="E48" s="680">
        <v>297.7</v>
      </c>
      <c r="F48" s="680">
        <v>328.6</v>
      </c>
      <c r="G48" s="680">
        <v>-47.63412489006157</v>
      </c>
      <c r="H48" s="686">
        <v>10.3795767551226</v>
      </c>
    </row>
    <row r="49" spans="2:8" ht="15" customHeight="1">
      <c r="B49" s="685">
        <v>40</v>
      </c>
      <c r="C49" s="679" t="s">
        <v>436</v>
      </c>
      <c r="D49" s="680">
        <v>91</v>
      </c>
      <c r="E49" s="680">
        <v>109.5</v>
      </c>
      <c r="F49" s="680">
        <v>178.4</v>
      </c>
      <c r="G49" s="680">
        <v>20.32967032967032</v>
      </c>
      <c r="H49" s="686">
        <v>62.92237442922374</v>
      </c>
    </row>
    <row r="50" spans="2:8" ht="15" customHeight="1">
      <c r="B50" s="685">
        <v>41</v>
      </c>
      <c r="C50" s="679" t="s">
        <v>437</v>
      </c>
      <c r="D50" s="680">
        <v>307.6</v>
      </c>
      <c r="E50" s="680">
        <v>209.6</v>
      </c>
      <c r="F50" s="680">
        <v>238</v>
      </c>
      <c r="G50" s="680">
        <v>-31.85955786736021</v>
      </c>
      <c r="H50" s="686">
        <v>13.549618320610676</v>
      </c>
    </row>
    <row r="51" spans="2:8" ht="15" customHeight="1">
      <c r="B51" s="685">
        <v>42</v>
      </c>
      <c r="C51" s="679" t="s">
        <v>438</v>
      </c>
      <c r="D51" s="680">
        <v>181.042</v>
      </c>
      <c r="E51" s="680">
        <v>17.6</v>
      </c>
      <c r="F51" s="680">
        <v>12.5</v>
      </c>
      <c r="G51" s="680">
        <v>-90.27849891185471</v>
      </c>
      <c r="H51" s="686">
        <v>-28.977272727272734</v>
      </c>
    </row>
    <row r="52" spans="2:8" ht="15" customHeight="1">
      <c r="B52" s="685">
        <v>43</v>
      </c>
      <c r="C52" s="679" t="s">
        <v>439</v>
      </c>
      <c r="D52" s="680">
        <v>48.085</v>
      </c>
      <c r="E52" s="680">
        <v>31.9</v>
      </c>
      <c r="F52" s="680">
        <v>32.9</v>
      </c>
      <c r="G52" s="680">
        <v>-33.65914526359572</v>
      </c>
      <c r="H52" s="686">
        <v>3.1347962382445047</v>
      </c>
    </row>
    <row r="53" spans="2:8" ht="15" customHeight="1">
      <c r="B53" s="685">
        <v>44</v>
      </c>
      <c r="C53" s="679" t="s">
        <v>440</v>
      </c>
      <c r="D53" s="680">
        <v>1050.038</v>
      </c>
      <c r="E53" s="680">
        <v>1336</v>
      </c>
      <c r="F53" s="680">
        <v>1445.3</v>
      </c>
      <c r="G53" s="680">
        <v>27.23349059748314</v>
      </c>
      <c r="H53" s="686">
        <v>8.181137724550894</v>
      </c>
    </row>
    <row r="54" spans="2:8" ht="15" customHeight="1">
      <c r="B54" s="685">
        <v>45</v>
      </c>
      <c r="C54" s="679" t="s">
        <v>441</v>
      </c>
      <c r="D54" s="680">
        <v>1499</v>
      </c>
      <c r="E54" s="680">
        <v>1280.8</v>
      </c>
      <c r="F54" s="680">
        <v>1780.5</v>
      </c>
      <c r="G54" s="680">
        <v>-14.556370913942644</v>
      </c>
      <c r="H54" s="686">
        <v>39.01467832604621</v>
      </c>
    </row>
    <row r="55" spans="2:8" ht="15" customHeight="1">
      <c r="B55" s="685">
        <v>46</v>
      </c>
      <c r="C55" s="679" t="s">
        <v>442</v>
      </c>
      <c r="D55" s="680">
        <v>391</v>
      </c>
      <c r="E55" s="680">
        <v>273.7</v>
      </c>
      <c r="F55" s="680">
        <v>372.9</v>
      </c>
      <c r="G55" s="680">
        <v>-30</v>
      </c>
      <c r="H55" s="686">
        <v>36.24406284252831</v>
      </c>
    </row>
    <row r="56" spans="2:8" ht="15" customHeight="1">
      <c r="B56" s="685">
        <v>47</v>
      </c>
      <c r="C56" s="679" t="s">
        <v>443</v>
      </c>
      <c r="D56" s="680">
        <v>0.5</v>
      </c>
      <c r="E56" s="680">
        <v>1.8</v>
      </c>
      <c r="F56" s="680">
        <v>0.2</v>
      </c>
      <c r="G56" s="680">
        <v>260</v>
      </c>
      <c r="H56" s="686">
        <v>-88.88888888888889</v>
      </c>
    </row>
    <row r="57" spans="2:8" ht="15" customHeight="1">
      <c r="B57" s="685">
        <v>48</v>
      </c>
      <c r="C57" s="679" t="s">
        <v>444</v>
      </c>
      <c r="D57" s="680">
        <v>66.6</v>
      </c>
      <c r="E57" s="680">
        <v>13.4</v>
      </c>
      <c r="F57" s="680">
        <v>31.1</v>
      </c>
      <c r="G57" s="680">
        <v>-79.87987987987988</v>
      </c>
      <c r="H57" s="686">
        <v>132.089552238806</v>
      </c>
    </row>
    <row r="58" spans="2:8" ht="15" customHeight="1">
      <c r="B58" s="685">
        <v>49</v>
      </c>
      <c r="C58" s="679" t="s">
        <v>445</v>
      </c>
      <c r="D58" s="680">
        <v>506.1</v>
      </c>
      <c r="E58" s="680">
        <v>384.4</v>
      </c>
      <c r="F58" s="680">
        <v>601.6</v>
      </c>
      <c r="G58" s="680">
        <v>-24.04663110057301</v>
      </c>
      <c r="H58" s="686">
        <v>56.50364203954217</v>
      </c>
    </row>
    <row r="59" spans="2:8" ht="15" customHeight="1">
      <c r="B59" s="685">
        <v>50</v>
      </c>
      <c r="C59" s="679" t="s">
        <v>446</v>
      </c>
      <c r="D59" s="680">
        <v>0</v>
      </c>
      <c r="E59" s="680">
        <v>0</v>
      </c>
      <c r="F59" s="680">
        <v>0</v>
      </c>
      <c r="G59" s="680" t="s">
        <v>1756</v>
      </c>
      <c r="H59" s="686" t="s">
        <v>1756</v>
      </c>
    </row>
    <row r="60" spans="2:8" ht="15" customHeight="1">
      <c r="B60" s="685">
        <v>51</v>
      </c>
      <c r="C60" s="679" t="s">
        <v>447</v>
      </c>
      <c r="D60" s="680">
        <v>1293</v>
      </c>
      <c r="E60" s="680">
        <v>1388.9</v>
      </c>
      <c r="F60" s="680">
        <v>1305.3</v>
      </c>
      <c r="G60" s="680">
        <v>7.416860015467904</v>
      </c>
      <c r="H60" s="686">
        <v>-6.019151846785235</v>
      </c>
    </row>
    <row r="61" spans="2:8" ht="15" customHeight="1">
      <c r="B61" s="685"/>
      <c r="C61" s="677" t="s">
        <v>448</v>
      </c>
      <c r="D61" s="677">
        <v>5858.41</v>
      </c>
      <c r="E61" s="677">
        <v>4888.891</v>
      </c>
      <c r="F61" s="1089">
        <v>5621.347999999999</v>
      </c>
      <c r="G61" s="678">
        <v>-16.5491831401353</v>
      </c>
      <c r="H61" s="684">
        <v>14.9820685304704</v>
      </c>
    </row>
    <row r="62" spans="2:8" ht="13.5" thickBot="1">
      <c r="B62" s="692"/>
      <c r="C62" s="693" t="s">
        <v>449</v>
      </c>
      <c r="D62" s="694">
        <v>20244.8</v>
      </c>
      <c r="E62" s="694">
        <v>19413.3</v>
      </c>
      <c r="F62" s="694">
        <v>21289.9</v>
      </c>
      <c r="G62" s="695">
        <v>-4.1072275349719405</v>
      </c>
      <c r="H62" s="696">
        <v>9.666568795619511</v>
      </c>
    </row>
    <row r="63" spans="2:8" ht="13.5" thickTop="1">
      <c r="B63" s="1088" t="s">
        <v>1227</v>
      </c>
      <c r="C63" s="688"/>
      <c r="D63" s="689"/>
      <c r="E63" s="689"/>
      <c r="F63" s="690"/>
      <c r="G63" s="691"/>
      <c r="H63" s="691"/>
    </row>
    <row r="64" spans="2:8" ht="12.75">
      <c r="B64" s="687" t="s">
        <v>61</v>
      </c>
      <c r="C64" s="687"/>
      <c r="D64" s="687"/>
      <c r="E64" s="687"/>
      <c r="F64" s="687"/>
      <c r="G64" s="687"/>
      <c r="H64" s="687"/>
    </row>
    <row r="65" spans="2:8" ht="15" customHeight="1">
      <c r="B65" s="17"/>
      <c r="C65" s="17"/>
      <c r="D65" s="17"/>
      <c r="E65" s="17"/>
      <c r="F65" s="22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398" t="s">
        <v>1220</v>
      </c>
      <c r="C1" s="1398"/>
      <c r="D1" s="1398"/>
      <c r="E1" s="1398"/>
      <c r="F1" s="1398"/>
      <c r="G1" s="1398"/>
      <c r="H1" s="1398"/>
    </row>
    <row r="2" spans="2:8" ht="15" customHeight="1">
      <c r="B2" s="1583" t="s">
        <v>1184</v>
      </c>
      <c r="C2" s="1583"/>
      <c r="D2" s="1583"/>
      <c r="E2" s="1583"/>
      <c r="F2" s="1583"/>
      <c r="G2" s="1583"/>
      <c r="H2" s="1583"/>
    </row>
    <row r="3" spans="2:8" ht="15" customHeight="1" thickBot="1">
      <c r="B3" s="1584" t="s">
        <v>755</v>
      </c>
      <c r="C3" s="1584"/>
      <c r="D3" s="1584"/>
      <c r="E3" s="1584"/>
      <c r="F3" s="1584"/>
      <c r="G3" s="1584"/>
      <c r="H3" s="1584"/>
    </row>
    <row r="4" spans="2:8" ht="15" customHeight="1" thickTop="1">
      <c r="B4" s="699"/>
      <c r="C4" s="700"/>
      <c r="D4" s="1585" t="s">
        <v>1353</v>
      </c>
      <c r="E4" s="1585"/>
      <c r="F4" s="1585"/>
      <c r="G4" s="1586" t="s">
        <v>34</v>
      </c>
      <c r="H4" s="1587"/>
    </row>
    <row r="5" spans="2:8" ht="15" customHeight="1">
      <c r="B5" s="701"/>
      <c r="C5" s="702"/>
      <c r="D5" s="703" t="s">
        <v>638</v>
      </c>
      <c r="E5" s="703" t="s">
        <v>1213</v>
      </c>
      <c r="F5" s="703" t="s">
        <v>1441</v>
      </c>
      <c r="G5" s="703" t="s">
        <v>8</v>
      </c>
      <c r="H5" s="704" t="s">
        <v>1665</v>
      </c>
    </row>
    <row r="6" spans="2:8" ht="15" customHeight="1">
      <c r="B6" s="705"/>
      <c r="C6" s="706" t="s">
        <v>59</v>
      </c>
      <c r="D6" s="707">
        <v>11231.7</v>
      </c>
      <c r="E6" s="707">
        <v>8828.1</v>
      </c>
      <c r="F6" s="707">
        <v>8414.4</v>
      </c>
      <c r="G6" s="707">
        <v>-21.400144234621663</v>
      </c>
      <c r="H6" s="708">
        <v>-4.686172562612541</v>
      </c>
    </row>
    <row r="7" spans="2:8" ht="15" customHeight="1">
      <c r="B7" s="709">
        <v>1</v>
      </c>
      <c r="C7" s="710" t="s">
        <v>453</v>
      </c>
      <c r="D7" s="711">
        <v>436.9</v>
      </c>
      <c r="E7" s="711">
        <v>544</v>
      </c>
      <c r="F7" s="711">
        <v>100.2</v>
      </c>
      <c r="G7" s="711">
        <v>24.5136186770428</v>
      </c>
      <c r="H7" s="712">
        <v>-81.58088235294117</v>
      </c>
    </row>
    <row r="8" spans="2:8" ht="15" customHeight="1">
      <c r="B8" s="709">
        <v>2</v>
      </c>
      <c r="C8" s="710" t="s">
        <v>416</v>
      </c>
      <c r="D8" s="711">
        <v>241.6</v>
      </c>
      <c r="E8" s="711">
        <v>175.4</v>
      </c>
      <c r="F8" s="711">
        <v>92.3</v>
      </c>
      <c r="G8" s="711">
        <v>-27.400662251655618</v>
      </c>
      <c r="H8" s="712">
        <v>-47.37742303306729</v>
      </c>
    </row>
    <row r="9" spans="2:8" ht="15" customHeight="1">
      <c r="B9" s="709">
        <v>3</v>
      </c>
      <c r="C9" s="710" t="s">
        <v>454</v>
      </c>
      <c r="D9" s="711">
        <v>176.3</v>
      </c>
      <c r="E9" s="711">
        <v>398.1</v>
      </c>
      <c r="F9" s="711">
        <v>199.1</v>
      </c>
      <c r="G9" s="711">
        <v>125.80828133862732</v>
      </c>
      <c r="H9" s="712">
        <v>-49.9874403416227</v>
      </c>
    </row>
    <row r="10" spans="2:8" ht="15" customHeight="1">
      <c r="B10" s="709">
        <v>4</v>
      </c>
      <c r="C10" s="710" t="s">
        <v>455</v>
      </c>
      <c r="D10" s="711">
        <v>1</v>
      </c>
      <c r="E10" s="711">
        <v>0</v>
      </c>
      <c r="F10" s="711">
        <v>0</v>
      </c>
      <c r="G10" s="711">
        <v>-100</v>
      </c>
      <c r="H10" s="712" t="s">
        <v>1756</v>
      </c>
    </row>
    <row r="11" spans="2:8" ht="15" customHeight="1">
      <c r="B11" s="709">
        <v>5</v>
      </c>
      <c r="C11" s="710" t="s">
        <v>428</v>
      </c>
      <c r="D11" s="711">
        <v>868.1</v>
      </c>
      <c r="E11" s="711">
        <v>883.1</v>
      </c>
      <c r="F11" s="711">
        <v>931.3</v>
      </c>
      <c r="G11" s="711">
        <v>1.727911530929589</v>
      </c>
      <c r="H11" s="712">
        <v>5.4580455214585015</v>
      </c>
    </row>
    <row r="12" spans="2:8" ht="15" customHeight="1">
      <c r="B12" s="709">
        <v>6</v>
      </c>
      <c r="C12" s="710" t="s">
        <v>1051</v>
      </c>
      <c r="D12" s="711">
        <v>3485.4</v>
      </c>
      <c r="E12" s="711">
        <v>2463.3</v>
      </c>
      <c r="F12" s="711">
        <v>2740.4</v>
      </c>
      <c r="G12" s="711">
        <v>-29.32518505766913</v>
      </c>
      <c r="H12" s="712">
        <v>11.249137336093852</v>
      </c>
    </row>
    <row r="13" spans="2:8" ht="15" customHeight="1">
      <c r="B13" s="709">
        <v>7</v>
      </c>
      <c r="C13" s="710" t="s">
        <v>456</v>
      </c>
      <c r="D13" s="711">
        <v>2556.5</v>
      </c>
      <c r="E13" s="711">
        <v>2020.9</v>
      </c>
      <c r="F13" s="711">
        <v>1716.6</v>
      </c>
      <c r="G13" s="711">
        <v>-20.950518286720126</v>
      </c>
      <c r="H13" s="712">
        <v>-15.057647582760154</v>
      </c>
    </row>
    <row r="14" spans="2:8" ht="15" customHeight="1">
      <c r="B14" s="709">
        <v>8</v>
      </c>
      <c r="C14" s="710" t="s">
        <v>457</v>
      </c>
      <c r="D14" s="711">
        <v>5.2</v>
      </c>
      <c r="E14" s="711">
        <v>12.3</v>
      </c>
      <c r="F14" s="711">
        <v>20.5</v>
      </c>
      <c r="G14" s="711">
        <v>136.53846153846155</v>
      </c>
      <c r="H14" s="712">
        <v>66.66666666666666</v>
      </c>
    </row>
    <row r="15" spans="2:8" ht="15" customHeight="1">
      <c r="B15" s="709">
        <v>9</v>
      </c>
      <c r="C15" s="710" t="s">
        <v>458</v>
      </c>
      <c r="D15" s="711">
        <v>168.1</v>
      </c>
      <c r="E15" s="711">
        <v>103.8</v>
      </c>
      <c r="F15" s="711">
        <v>38.5</v>
      </c>
      <c r="G15" s="711">
        <v>-38.25104104699584</v>
      </c>
      <c r="H15" s="712">
        <v>-62.909441233140655</v>
      </c>
    </row>
    <row r="16" spans="2:8" ht="15" customHeight="1">
      <c r="B16" s="709">
        <v>10</v>
      </c>
      <c r="C16" s="710" t="s">
        <v>459</v>
      </c>
      <c r="D16" s="711">
        <v>160.4</v>
      </c>
      <c r="E16" s="711">
        <v>134.2</v>
      </c>
      <c r="F16" s="711">
        <v>188.1</v>
      </c>
      <c r="G16" s="711">
        <v>-16.334164588528665</v>
      </c>
      <c r="H16" s="712">
        <v>40.163934426229474</v>
      </c>
    </row>
    <row r="17" spans="2:8" ht="15" customHeight="1">
      <c r="B17" s="709">
        <v>11</v>
      </c>
      <c r="C17" s="710" t="s">
        <v>460</v>
      </c>
      <c r="D17" s="711">
        <v>35.6</v>
      </c>
      <c r="E17" s="711">
        <v>49</v>
      </c>
      <c r="F17" s="711">
        <v>52.5</v>
      </c>
      <c r="G17" s="711">
        <v>37.64044943820221</v>
      </c>
      <c r="H17" s="712">
        <v>7.142857142857167</v>
      </c>
    </row>
    <row r="18" spans="2:8" ht="15" customHeight="1">
      <c r="B18" s="709">
        <v>12</v>
      </c>
      <c r="C18" s="710" t="s">
        <v>461</v>
      </c>
      <c r="D18" s="711">
        <v>3096.6</v>
      </c>
      <c r="E18" s="711">
        <v>2044</v>
      </c>
      <c r="F18" s="711">
        <v>2334.9</v>
      </c>
      <c r="G18" s="711">
        <v>-33.99212039010527</v>
      </c>
      <c r="H18" s="712">
        <v>14.231898238747547</v>
      </c>
    </row>
    <row r="19" spans="2:8" ht="15" customHeight="1">
      <c r="B19" s="705"/>
      <c r="C19" s="706" t="s">
        <v>448</v>
      </c>
      <c r="D19" s="713">
        <v>3175.5</v>
      </c>
      <c r="E19" s="713">
        <v>2567.1</v>
      </c>
      <c r="F19" s="713">
        <v>2850.8</v>
      </c>
      <c r="G19" s="707">
        <v>-19.15918752952291</v>
      </c>
      <c r="H19" s="708">
        <v>11.051380935686183</v>
      </c>
    </row>
    <row r="20" spans="2:8" ht="15" customHeight="1" thickBot="1">
      <c r="B20" s="714"/>
      <c r="C20" s="715" t="s">
        <v>463</v>
      </c>
      <c r="D20" s="716">
        <v>14407.2</v>
      </c>
      <c r="E20" s="716">
        <v>11395.2</v>
      </c>
      <c r="F20" s="716">
        <v>11336.5</v>
      </c>
      <c r="G20" s="717">
        <v>-20.906213559886737</v>
      </c>
      <c r="H20" s="718">
        <v>-0.5151291771973945</v>
      </c>
    </row>
    <row r="21" ht="13.5" thickTop="1">
      <c r="B21" s="1088" t="s">
        <v>1227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398" t="s">
        <v>1221</v>
      </c>
      <c r="C1" s="1398"/>
      <c r="D1" s="1398"/>
      <c r="E1" s="1398"/>
      <c r="F1" s="1398"/>
      <c r="G1" s="1398"/>
      <c r="H1" s="1398"/>
    </row>
    <row r="2" spans="2:8" ht="15" customHeight="1">
      <c r="B2" s="1583" t="s">
        <v>258</v>
      </c>
      <c r="C2" s="1583"/>
      <c r="D2" s="1583"/>
      <c r="E2" s="1583"/>
      <c r="F2" s="1583"/>
      <c r="G2" s="1583"/>
      <c r="H2" s="1583"/>
    </row>
    <row r="3" spans="2:8" ht="15" customHeight="1" thickBot="1">
      <c r="B3" s="1584" t="s">
        <v>755</v>
      </c>
      <c r="C3" s="1584"/>
      <c r="D3" s="1584"/>
      <c r="E3" s="1584"/>
      <c r="F3" s="1584"/>
      <c r="G3" s="1584"/>
      <c r="H3" s="1584"/>
    </row>
    <row r="4" spans="2:8" ht="15" customHeight="1" thickTop="1">
      <c r="B4" s="722"/>
      <c r="C4" s="1127"/>
      <c r="D4" s="1585" t="s">
        <v>1353</v>
      </c>
      <c r="E4" s="1585"/>
      <c r="F4" s="1585"/>
      <c r="G4" s="1588" t="s">
        <v>34</v>
      </c>
      <c r="H4" s="1587"/>
    </row>
    <row r="5" spans="2:8" ht="15" customHeight="1">
      <c r="B5" s="701"/>
      <c r="C5" s="1128"/>
      <c r="D5" s="703" t="s">
        <v>638</v>
      </c>
      <c r="E5" s="703" t="s">
        <v>1213</v>
      </c>
      <c r="F5" s="703" t="s">
        <v>1441</v>
      </c>
      <c r="G5" s="726" t="s">
        <v>8</v>
      </c>
      <c r="H5" s="704" t="s">
        <v>1665</v>
      </c>
    </row>
    <row r="6" spans="2:8" ht="15" customHeight="1">
      <c r="B6" s="723"/>
      <c r="C6" s="1129" t="s">
        <v>59</v>
      </c>
      <c r="D6" s="719">
        <v>60287.484</v>
      </c>
      <c r="E6" s="719">
        <v>77355.617</v>
      </c>
      <c r="F6" s="719">
        <v>101186.335</v>
      </c>
      <c r="G6" s="732">
        <v>28.311237868211606</v>
      </c>
      <c r="H6" s="708">
        <v>30.806706641613374</v>
      </c>
    </row>
    <row r="7" spans="2:8" ht="15" customHeight="1">
      <c r="B7" s="709">
        <v>1</v>
      </c>
      <c r="C7" s="1130" t="s">
        <v>464</v>
      </c>
      <c r="D7" s="720">
        <v>946.2760000000001</v>
      </c>
      <c r="E7" s="720">
        <v>2090.1</v>
      </c>
      <c r="F7" s="720">
        <v>1081.6</v>
      </c>
      <c r="G7" s="733">
        <v>120.87636165347106</v>
      </c>
      <c r="H7" s="712">
        <v>-48.2512798430697</v>
      </c>
    </row>
    <row r="8" spans="2:8" ht="15" customHeight="1">
      <c r="B8" s="709">
        <v>2</v>
      </c>
      <c r="C8" s="1130" t="s">
        <v>259</v>
      </c>
      <c r="D8" s="720">
        <v>239.468</v>
      </c>
      <c r="E8" s="720">
        <v>564.8480000000001</v>
      </c>
      <c r="F8" s="720">
        <v>593.596</v>
      </c>
      <c r="G8" s="733">
        <v>135.87619222610124</v>
      </c>
      <c r="H8" s="712">
        <v>5.089510806447038</v>
      </c>
    </row>
    <row r="9" spans="2:8" ht="15" customHeight="1">
      <c r="B9" s="709">
        <v>3</v>
      </c>
      <c r="C9" s="1130" t="s">
        <v>467</v>
      </c>
      <c r="D9" s="720">
        <v>226.59300000000002</v>
      </c>
      <c r="E9" s="720">
        <v>332.7</v>
      </c>
      <c r="F9" s="720">
        <v>493.1</v>
      </c>
      <c r="G9" s="733">
        <v>46.82713058214506</v>
      </c>
      <c r="H9" s="712">
        <v>48.2116020438834</v>
      </c>
    </row>
    <row r="10" spans="2:8" ht="15" customHeight="1">
      <c r="B10" s="709">
        <v>4</v>
      </c>
      <c r="C10" s="1130" t="s">
        <v>468</v>
      </c>
      <c r="D10" s="720">
        <v>28.1</v>
      </c>
      <c r="E10" s="720">
        <v>139</v>
      </c>
      <c r="F10" s="720">
        <v>81.2</v>
      </c>
      <c r="G10" s="733">
        <v>394.66192170818505</v>
      </c>
      <c r="H10" s="712">
        <v>-41.582733812949634</v>
      </c>
    </row>
    <row r="11" spans="2:8" ht="15" customHeight="1">
      <c r="B11" s="709">
        <v>5</v>
      </c>
      <c r="C11" s="1130" t="s">
        <v>469</v>
      </c>
      <c r="D11" s="720">
        <v>186.7</v>
      </c>
      <c r="E11" s="720">
        <v>250.2</v>
      </c>
      <c r="F11" s="720">
        <v>361.5</v>
      </c>
      <c r="G11" s="733">
        <v>34.011783610069614</v>
      </c>
      <c r="H11" s="712">
        <v>44.48441247002398</v>
      </c>
    </row>
    <row r="12" spans="2:8" ht="15" customHeight="1">
      <c r="B12" s="709">
        <v>6</v>
      </c>
      <c r="C12" s="1130" t="s">
        <v>470</v>
      </c>
      <c r="D12" s="720">
        <v>1457.542</v>
      </c>
      <c r="E12" s="720">
        <v>2002.3</v>
      </c>
      <c r="F12" s="720">
        <v>2087.6</v>
      </c>
      <c r="G12" s="733">
        <v>37.375115091023105</v>
      </c>
      <c r="H12" s="712">
        <v>4.260100883983412</v>
      </c>
    </row>
    <row r="13" spans="2:8" ht="15" customHeight="1">
      <c r="B13" s="709">
        <v>7</v>
      </c>
      <c r="C13" s="1130" t="s">
        <v>471</v>
      </c>
      <c r="D13" s="720">
        <v>3.2</v>
      </c>
      <c r="E13" s="720">
        <v>287</v>
      </c>
      <c r="F13" s="720">
        <v>1557.9</v>
      </c>
      <c r="G13" s="733" t="s">
        <v>1756</v>
      </c>
      <c r="H13" s="712">
        <v>442.8222996515681</v>
      </c>
    </row>
    <row r="14" spans="2:8" ht="15" customHeight="1">
      <c r="B14" s="709">
        <v>8</v>
      </c>
      <c r="C14" s="1130" t="s">
        <v>406</v>
      </c>
      <c r="D14" s="720">
        <v>1346.239</v>
      </c>
      <c r="E14" s="720">
        <v>1488.7</v>
      </c>
      <c r="F14" s="720">
        <v>1681.5</v>
      </c>
      <c r="G14" s="733">
        <v>10.582147746425434</v>
      </c>
      <c r="H14" s="712">
        <v>12.950896755558546</v>
      </c>
    </row>
    <row r="15" spans="2:8" ht="15" customHeight="1">
      <c r="B15" s="709">
        <v>9</v>
      </c>
      <c r="C15" s="1130" t="s">
        <v>472</v>
      </c>
      <c r="D15" s="720">
        <v>519.863</v>
      </c>
      <c r="E15" s="720">
        <v>979.5</v>
      </c>
      <c r="F15" s="720">
        <v>1246.8</v>
      </c>
      <c r="G15" s="733">
        <v>88.41502472766862</v>
      </c>
      <c r="H15" s="712">
        <v>27.28943338437979</v>
      </c>
    </row>
    <row r="16" spans="2:8" ht="15" customHeight="1">
      <c r="B16" s="709">
        <v>10</v>
      </c>
      <c r="C16" s="1130" t="s">
        <v>260</v>
      </c>
      <c r="D16" s="720">
        <v>3783.017</v>
      </c>
      <c r="E16" s="720">
        <v>2967.657</v>
      </c>
      <c r="F16" s="720">
        <v>4362.2210000000005</v>
      </c>
      <c r="G16" s="733">
        <v>-21.553167749444412</v>
      </c>
      <c r="H16" s="712">
        <v>46.99208837139872</v>
      </c>
    </row>
    <row r="17" spans="2:8" ht="15" customHeight="1">
      <c r="B17" s="709">
        <v>11</v>
      </c>
      <c r="C17" s="1130" t="s">
        <v>473</v>
      </c>
      <c r="D17" s="720">
        <v>22.4</v>
      </c>
      <c r="E17" s="720">
        <v>53.3</v>
      </c>
      <c r="F17" s="720">
        <v>71.4</v>
      </c>
      <c r="G17" s="733">
        <v>137.9464285714286</v>
      </c>
      <c r="H17" s="712">
        <v>33.958724202626655</v>
      </c>
    </row>
    <row r="18" spans="2:8" ht="15" customHeight="1">
      <c r="B18" s="709">
        <v>12</v>
      </c>
      <c r="C18" s="1130" t="s">
        <v>474</v>
      </c>
      <c r="D18" s="720">
        <v>406.80400000000003</v>
      </c>
      <c r="E18" s="720">
        <v>737.7</v>
      </c>
      <c r="F18" s="720">
        <v>828.4</v>
      </c>
      <c r="G18" s="733">
        <v>81.34039979941198</v>
      </c>
      <c r="H18" s="712">
        <v>12.294970855361242</v>
      </c>
    </row>
    <row r="19" spans="2:8" ht="15" customHeight="1">
      <c r="B19" s="709">
        <v>13</v>
      </c>
      <c r="C19" s="1130" t="s">
        <v>476</v>
      </c>
      <c r="D19" s="720">
        <v>132.416</v>
      </c>
      <c r="E19" s="720">
        <v>114.8</v>
      </c>
      <c r="F19" s="720">
        <v>204</v>
      </c>
      <c r="G19" s="733">
        <v>-13.303528274528759</v>
      </c>
      <c r="H19" s="712">
        <v>77.70034843205579</v>
      </c>
    </row>
    <row r="20" spans="2:8" ht="15" customHeight="1">
      <c r="B20" s="709">
        <v>14</v>
      </c>
      <c r="C20" s="1130" t="s">
        <v>477</v>
      </c>
      <c r="D20" s="720">
        <v>48.7</v>
      </c>
      <c r="E20" s="720">
        <v>132.6</v>
      </c>
      <c r="F20" s="720">
        <v>243.4</v>
      </c>
      <c r="G20" s="733">
        <v>172.27926078028747</v>
      </c>
      <c r="H20" s="712">
        <v>83.55957767722475</v>
      </c>
    </row>
    <row r="21" spans="2:8" ht="15" customHeight="1">
      <c r="B21" s="709">
        <v>15</v>
      </c>
      <c r="C21" s="1130" t="s">
        <v>478</v>
      </c>
      <c r="D21" s="720">
        <v>1695.0169999999998</v>
      </c>
      <c r="E21" s="720">
        <v>2708.7</v>
      </c>
      <c r="F21" s="720">
        <v>3586.1</v>
      </c>
      <c r="G21" s="733">
        <v>59.803706983469795</v>
      </c>
      <c r="H21" s="712">
        <v>32.39192232436224</v>
      </c>
    </row>
    <row r="22" spans="2:8" ht="15" customHeight="1">
      <c r="B22" s="709">
        <v>16</v>
      </c>
      <c r="C22" s="1130" t="s">
        <v>479</v>
      </c>
      <c r="D22" s="720">
        <v>226.86900000000003</v>
      </c>
      <c r="E22" s="720">
        <v>441.3</v>
      </c>
      <c r="F22" s="720">
        <v>434.6</v>
      </c>
      <c r="G22" s="733">
        <v>94.51754095976088</v>
      </c>
      <c r="H22" s="712">
        <v>-1.5182415590301162</v>
      </c>
    </row>
    <row r="23" spans="2:8" ht="15" customHeight="1">
      <c r="B23" s="709">
        <v>17</v>
      </c>
      <c r="C23" s="1130" t="s">
        <v>410</v>
      </c>
      <c r="D23" s="720">
        <v>214.3</v>
      </c>
      <c r="E23" s="720">
        <v>86.1</v>
      </c>
      <c r="F23" s="720">
        <v>393.1</v>
      </c>
      <c r="G23" s="733">
        <v>-59.8226784881008</v>
      </c>
      <c r="H23" s="712">
        <v>356.56213704994195</v>
      </c>
    </row>
    <row r="24" spans="2:8" ht="15" customHeight="1">
      <c r="B24" s="709">
        <v>18</v>
      </c>
      <c r="C24" s="1130" t="s">
        <v>481</v>
      </c>
      <c r="D24" s="720">
        <v>401.638</v>
      </c>
      <c r="E24" s="720">
        <v>549.1</v>
      </c>
      <c r="F24" s="720">
        <v>776.3</v>
      </c>
      <c r="G24" s="733">
        <v>36.71515145479262</v>
      </c>
      <c r="H24" s="712">
        <v>41.37679839737754</v>
      </c>
    </row>
    <row r="25" spans="2:8" ht="15" customHeight="1">
      <c r="B25" s="709">
        <v>19</v>
      </c>
      <c r="C25" s="1130" t="s">
        <v>261</v>
      </c>
      <c r="D25" s="720">
        <v>1101.679</v>
      </c>
      <c r="E25" s="720">
        <v>2398.544</v>
      </c>
      <c r="F25" s="720">
        <v>3647.9579999999996</v>
      </c>
      <c r="G25" s="733">
        <v>117.71713902143907</v>
      </c>
      <c r="H25" s="712">
        <v>52.09051824773695</v>
      </c>
    </row>
    <row r="26" spans="2:8" ht="15" customHeight="1">
      <c r="B26" s="709">
        <v>20</v>
      </c>
      <c r="C26" s="1130" t="s">
        <v>482</v>
      </c>
      <c r="D26" s="720">
        <v>69.1</v>
      </c>
      <c r="E26" s="720">
        <v>64.1</v>
      </c>
      <c r="F26" s="720">
        <v>89.1</v>
      </c>
      <c r="G26" s="733">
        <v>-7.235890014471778</v>
      </c>
      <c r="H26" s="712">
        <v>39.00156006240246</v>
      </c>
    </row>
    <row r="27" spans="2:8" ht="15" customHeight="1">
      <c r="B27" s="709">
        <v>21</v>
      </c>
      <c r="C27" s="1130" t="s">
        <v>483</v>
      </c>
      <c r="D27" s="720">
        <v>134.004</v>
      </c>
      <c r="E27" s="720">
        <v>236.7</v>
      </c>
      <c r="F27" s="720">
        <v>418.4</v>
      </c>
      <c r="G27" s="733">
        <v>76.63651831288618</v>
      </c>
      <c r="H27" s="712">
        <v>76.7638360794254</v>
      </c>
    </row>
    <row r="28" spans="2:8" ht="15" customHeight="1">
      <c r="B28" s="709">
        <v>22</v>
      </c>
      <c r="C28" s="1130" t="s">
        <v>419</v>
      </c>
      <c r="D28" s="720">
        <v>179.133</v>
      </c>
      <c r="E28" s="720">
        <v>2.4</v>
      </c>
      <c r="F28" s="720">
        <v>113.1</v>
      </c>
      <c r="G28" s="733">
        <v>-98.66021336102226</v>
      </c>
      <c r="H28" s="712" t="s">
        <v>1756</v>
      </c>
    </row>
    <row r="29" spans="2:8" ht="15" customHeight="1">
      <c r="B29" s="709">
        <v>23</v>
      </c>
      <c r="C29" s="1130" t="s">
        <v>484</v>
      </c>
      <c r="D29" s="720">
        <v>2612.168</v>
      </c>
      <c r="E29" s="720">
        <v>7848.95</v>
      </c>
      <c r="F29" s="720">
        <v>9979.940999999999</v>
      </c>
      <c r="G29" s="733">
        <v>200.47646246336376</v>
      </c>
      <c r="H29" s="712">
        <v>27.150013696099464</v>
      </c>
    </row>
    <row r="30" spans="2:8" ht="15" customHeight="1">
      <c r="B30" s="709">
        <v>24</v>
      </c>
      <c r="C30" s="1130" t="s">
        <v>262</v>
      </c>
      <c r="D30" s="720">
        <v>1166.096</v>
      </c>
      <c r="E30" s="720">
        <v>3438.0180000000005</v>
      </c>
      <c r="F30" s="720">
        <v>2835.119</v>
      </c>
      <c r="G30" s="733">
        <v>194.8314718513742</v>
      </c>
      <c r="H30" s="712">
        <v>-17.536237448436864</v>
      </c>
    </row>
    <row r="31" spans="2:8" ht="15" customHeight="1">
      <c r="B31" s="709">
        <v>25</v>
      </c>
      <c r="C31" s="1130" t="s">
        <v>485</v>
      </c>
      <c r="D31" s="720">
        <v>3161.2</v>
      </c>
      <c r="E31" s="720">
        <v>3923.1</v>
      </c>
      <c r="F31" s="720">
        <v>4694</v>
      </c>
      <c r="G31" s="733">
        <v>24.10160698468937</v>
      </c>
      <c r="H31" s="712">
        <v>19.650276567000574</v>
      </c>
    </row>
    <row r="32" spans="2:8" ht="15" customHeight="1">
      <c r="B32" s="709">
        <v>26</v>
      </c>
      <c r="C32" s="1130" t="s">
        <v>486</v>
      </c>
      <c r="D32" s="720">
        <v>25.524</v>
      </c>
      <c r="E32" s="720">
        <v>10.8</v>
      </c>
      <c r="F32" s="720">
        <v>10.1</v>
      </c>
      <c r="G32" s="733">
        <v>-57.686882933709455</v>
      </c>
      <c r="H32" s="712">
        <v>-6.481481481481481</v>
      </c>
    </row>
    <row r="33" spans="2:8" ht="15" customHeight="1">
      <c r="B33" s="709">
        <v>27</v>
      </c>
      <c r="C33" s="1130" t="s">
        <v>487</v>
      </c>
      <c r="D33" s="720">
        <v>3370.187</v>
      </c>
      <c r="E33" s="720">
        <v>3944.1</v>
      </c>
      <c r="F33" s="720">
        <v>4797.1</v>
      </c>
      <c r="G33" s="733">
        <v>17.02911440819159</v>
      </c>
      <c r="H33" s="712">
        <v>21.627240688623488</v>
      </c>
    </row>
    <row r="34" spans="2:8" ht="15" customHeight="1">
      <c r="B34" s="709">
        <v>28</v>
      </c>
      <c r="C34" s="1130" t="s">
        <v>488</v>
      </c>
      <c r="D34" s="720">
        <v>169.6</v>
      </c>
      <c r="E34" s="720">
        <v>133.8</v>
      </c>
      <c r="F34" s="720">
        <v>378.4</v>
      </c>
      <c r="G34" s="733">
        <v>-21.10849056603773</v>
      </c>
      <c r="H34" s="712">
        <v>182.81016442451414</v>
      </c>
    </row>
    <row r="35" spans="2:8" ht="15" customHeight="1">
      <c r="B35" s="709">
        <v>29</v>
      </c>
      <c r="C35" s="1130" t="s">
        <v>426</v>
      </c>
      <c r="D35" s="720">
        <v>511.295</v>
      </c>
      <c r="E35" s="720">
        <v>639.1</v>
      </c>
      <c r="F35" s="720">
        <v>1047.2</v>
      </c>
      <c r="G35" s="733">
        <v>24.996332841119127</v>
      </c>
      <c r="H35" s="712">
        <v>63.85542168674698</v>
      </c>
    </row>
    <row r="36" spans="2:8" ht="15" customHeight="1">
      <c r="B36" s="709">
        <v>30</v>
      </c>
      <c r="C36" s="1130" t="s">
        <v>489</v>
      </c>
      <c r="D36" s="720">
        <v>22456.752999999997</v>
      </c>
      <c r="E36" s="720">
        <v>18384.6</v>
      </c>
      <c r="F36" s="720">
        <v>30656.7</v>
      </c>
      <c r="G36" s="733">
        <v>-18.133311614550863</v>
      </c>
      <c r="H36" s="712">
        <v>66.75206422766882</v>
      </c>
    </row>
    <row r="37" spans="2:8" ht="15" customHeight="1">
      <c r="B37" s="709">
        <v>31</v>
      </c>
      <c r="C37" s="1130" t="s">
        <v>490</v>
      </c>
      <c r="D37" s="720">
        <v>405.781</v>
      </c>
      <c r="E37" s="720">
        <v>204.5</v>
      </c>
      <c r="F37" s="720">
        <v>520.9</v>
      </c>
      <c r="G37" s="733">
        <v>-49.603357476076994</v>
      </c>
      <c r="H37" s="712">
        <v>154.71882640586796</v>
      </c>
    </row>
    <row r="38" spans="2:8" ht="15" customHeight="1">
      <c r="B38" s="709">
        <v>32</v>
      </c>
      <c r="C38" s="1130" t="s">
        <v>429</v>
      </c>
      <c r="D38" s="720">
        <v>55.8</v>
      </c>
      <c r="E38" s="720">
        <v>77.7</v>
      </c>
      <c r="F38" s="720">
        <v>157.8</v>
      </c>
      <c r="G38" s="733">
        <v>39.24731182795699</v>
      </c>
      <c r="H38" s="712">
        <v>103.08880308880308</v>
      </c>
    </row>
    <row r="39" spans="2:8" ht="15" customHeight="1">
      <c r="B39" s="709">
        <v>33</v>
      </c>
      <c r="C39" s="1130" t="s">
        <v>491</v>
      </c>
      <c r="D39" s="720">
        <v>284.78099999999995</v>
      </c>
      <c r="E39" s="720">
        <v>441</v>
      </c>
      <c r="F39" s="720">
        <v>533.3</v>
      </c>
      <c r="G39" s="733">
        <v>54.855836590222</v>
      </c>
      <c r="H39" s="712">
        <v>20.929705215419474</v>
      </c>
    </row>
    <row r="40" spans="2:8" ht="15" customHeight="1">
      <c r="B40" s="709">
        <v>34</v>
      </c>
      <c r="C40" s="1130" t="s">
        <v>492</v>
      </c>
      <c r="D40" s="720">
        <v>33.68599999999999</v>
      </c>
      <c r="E40" s="720">
        <v>37.1</v>
      </c>
      <c r="F40" s="720">
        <v>67.9</v>
      </c>
      <c r="G40" s="733">
        <v>10.134774090126484</v>
      </c>
      <c r="H40" s="712">
        <v>83.01886792452831</v>
      </c>
    </row>
    <row r="41" spans="2:8" ht="15" customHeight="1">
      <c r="B41" s="709">
        <v>35</v>
      </c>
      <c r="C41" s="1130" t="s">
        <v>456</v>
      </c>
      <c r="D41" s="720">
        <v>660.09</v>
      </c>
      <c r="E41" s="720">
        <v>677.1</v>
      </c>
      <c r="F41" s="720">
        <v>906.1</v>
      </c>
      <c r="G41" s="733">
        <v>2.5769213289097195</v>
      </c>
      <c r="H41" s="712">
        <v>33.82070595185348</v>
      </c>
    </row>
    <row r="42" spans="2:8" ht="15" customHeight="1">
      <c r="B42" s="709">
        <v>36</v>
      </c>
      <c r="C42" s="1130" t="s">
        <v>493</v>
      </c>
      <c r="D42" s="720">
        <v>336.8</v>
      </c>
      <c r="E42" s="720">
        <v>466.7</v>
      </c>
      <c r="F42" s="720">
        <v>1004</v>
      </c>
      <c r="G42" s="733">
        <v>38.56888361045131</v>
      </c>
      <c r="H42" s="712">
        <v>115.1274908935076</v>
      </c>
    </row>
    <row r="43" spans="2:8" ht="15" customHeight="1">
      <c r="B43" s="709">
        <v>37</v>
      </c>
      <c r="C43" s="1130" t="s">
        <v>494</v>
      </c>
      <c r="D43" s="720">
        <v>125</v>
      </c>
      <c r="E43" s="720">
        <v>80.3</v>
      </c>
      <c r="F43" s="720">
        <v>42.9</v>
      </c>
      <c r="G43" s="733">
        <v>-35.76</v>
      </c>
      <c r="H43" s="712">
        <v>-46.57534246575341</v>
      </c>
    </row>
    <row r="44" spans="2:8" ht="15" customHeight="1">
      <c r="B44" s="709">
        <v>38</v>
      </c>
      <c r="C44" s="1130" t="s">
        <v>495</v>
      </c>
      <c r="D44" s="720">
        <v>72.5</v>
      </c>
      <c r="E44" s="720">
        <v>222</v>
      </c>
      <c r="F44" s="720">
        <v>307.1</v>
      </c>
      <c r="G44" s="733">
        <v>206.20689655172413</v>
      </c>
      <c r="H44" s="712">
        <v>38.33333333333334</v>
      </c>
    </row>
    <row r="45" spans="2:8" ht="15" customHeight="1">
      <c r="B45" s="709">
        <v>39</v>
      </c>
      <c r="C45" s="1130" t="s">
        <v>496</v>
      </c>
      <c r="D45" s="720">
        <v>60.348</v>
      </c>
      <c r="E45" s="720">
        <v>75</v>
      </c>
      <c r="F45" s="720">
        <v>95.1</v>
      </c>
      <c r="G45" s="733">
        <v>24.279180751640467</v>
      </c>
      <c r="H45" s="712">
        <v>26.8</v>
      </c>
    </row>
    <row r="46" spans="2:8" ht="15" customHeight="1">
      <c r="B46" s="709">
        <v>40</v>
      </c>
      <c r="C46" s="1130" t="s">
        <v>497</v>
      </c>
      <c r="D46" s="720">
        <v>0</v>
      </c>
      <c r="E46" s="720">
        <v>0</v>
      </c>
      <c r="F46" s="720">
        <v>0</v>
      </c>
      <c r="G46" s="733" t="s">
        <v>1756</v>
      </c>
      <c r="H46" s="712" t="s">
        <v>1756</v>
      </c>
    </row>
    <row r="47" spans="2:8" ht="15" customHeight="1">
      <c r="B47" s="709">
        <v>41</v>
      </c>
      <c r="C47" s="1130" t="s">
        <v>498</v>
      </c>
      <c r="D47" s="720">
        <v>333.1</v>
      </c>
      <c r="E47" s="720">
        <v>471.6</v>
      </c>
      <c r="F47" s="720">
        <v>756.8</v>
      </c>
      <c r="G47" s="733">
        <v>41.57910537376165</v>
      </c>
      <c r="H47" s="712">
        <v>60.474978795589465</v>
      </c>
    </row>
    <row r="48" spans="2:8" ht="15" customHeight="1">
      <c r="B48" s="709">
        <v>42</v>
      </c>
      <c r="C48" s="1130" t="s">
        <v>460</v>
      </c>
      <c r="D48" s="720">
        <v>22.2</v>
      </c>
      <c r="E48" s="720">
        <v>12.9</v>
      </c>
      <c r="F48" s="720">
        <v>20.2</v>
      </c>
      <c r="G48" s="733">
        <v>-41.89189189189189</v>
      </c>
      <c r="H48" s="712">
        <v>56.589147286821685</v>
      </c>
    </row>
    <row r="49" spans="2:8" ht="15" customHeight="1">
      <c r="B49" s="709">
        <v>43</v>
      </c>
      <c r="C49" s="1130" t="s">
        <v>499</v>
      </c>
      <c r="D49" s="720">
        <v>1208.243</v>
      </c>
      <c r="E49" s="720">
        <v>1322.5</v>
      </c>
      <c r="F49" s="720">
        <v>1039.2</v>
      </c>
      <c r="G49" s="733">
        <v>9.456458675945157</v>
      </c>
      <c r="H49" s="712">
        <v>-21.421550094517954</v>
      </c>
    </row>
    <row r="50" spans="2:8" ht="15" customHeight="1">
      <c r="B50" s="709">
        <v>44</v>
      </c>
      <c r="C50" s="1130" t="s">
        <v>441</v>
      </c>
      <c r="D50" s="720">
        <v>1285.6</v>
      </c>
      <c r="E50" s="720">
        <v>1532.6</v>
      </c>
      <c r="F50" s="720">
        <v>1657.6</v>
      </c>
      <c r="G50" s="733">
        <v>19.212818917237115</v>
      </c>
      <c r="H50" s="712">
        <v>8.156074644395133</v>
      </c>
    </row>
    <row r="51" spans="2:8" ht="15" customHeight="1">
      <c r="B51" s="709">
        <v>45</v>
      </c>
      <c r="C51" s="1130" t="s">
        <v>500</v>
      </c>
      <c r="D51" s="720">
        <v>450.65700000000004</v>
      </c>
      <c r="E51" s="720">
        <v>827.4</v>
      </c>
      <c r="F51" s="720">
        <v>1003.5</v>
      </c>
      <c r="G51" s="733">
        <v>83.59861269213613</v>
      </c>
      <c r="H51" s="712">
        <v>21.283538796229152</v>
      </c>
    </row>
    <row r="52" spans="2:8" ht="15" customHeight="1">
      <c r="B52" s="709">
        <v>46</v>
      </c>
      <c r="C52" s="1130" t="s">
        <v>62</v>
      </c>
      <c r="D52" s="720">
        <v>292.8</v>
      </c>
      <c r="E52" s="720">
        <v>383.7</v>
      </c>
      <c r="F52" s="720">
        <v>541.6</v>
      </c>
      <c r="G52" s="733">
        <v>31.045081967213093</v>
      </c>
      <c r="H52" s="712">
        <v>41.15194162105814</v>
      </c>
    </row>
    <row r="53" spans="2:8" ht="15" customHeight="1">
      <c r="B53" s="709">
        <v>47</v>
      </c>
      <c r="C53" s="1130" t="s">
        <v>501</v>
      </c>
      <c r="D53" s="720">
        <v>687.5659999999999</v>
      </c>
      <c r="E53" s="720">
        <v>744.2</v>
      </c>
      <c r="F53" s="720">
        <v>1098.1</v>
      </c>
      <c r="G53" s="733">
        <v>8.236881986602043</v>
      </c>
      <c r="H53" s="712">
        <v>47.55442085460899</v>
      </c>
    </row>
    <row r="54" spans="2:8" ht="15" customHeight="1">
      <c r="B54" s="709">
        <v>48</v>
      </c>
      <c r="C54" s="1130" t="s">
        <v>502</v>
      </c>
      <c r="D54" s="720">
        <v>7023.624999999999</v>
      </c>
      <c r="E54" s="720">
        <v>12535</v>
      </c>
      <c r="F54" s="720">
        <v>12459.7</v>
      </c>
      <c r="G54" s="733">
        <v>78.46909537453953</v>
      </c>
      <c r="H54" s="712">
        <v>-0.6007179896290324</v>
      </c>
    </row>
    <row r="55" spans="2:8" ht="15" customHeight="1">
      <c r="B55" s="709">
        <v>49</v>
      </c>
      <c r="C55" s="1130" t="s">
        <v>503</v>
      </c>
      <c r="D55" s="720">
        <v>107.02600000000001</v>
      </c>
      <c r="E55" s="720">
        <v>294.5</v>
      </c>
      <c r="F55" s="720">
        <v>223.1</v>
      </c>
      <c r="G55" s="733">
        <v>175.16678190346266</v>
      </c>
      <c r="H55" s="712">
        <v>-24.24448217317486</v>
      </c>
    </row>
    <row r="56" spans="2:8" ht="15" customHeight="1">
      <c r="B56" s="709"/>
      <c r="C56" s="1131" t="s">
        <v>448</v>
      </c>
      <c r="D56" s="721">
        <v>13275.415999999997</v>
      </c>
      <c r="E56" s="721">
        <v>21715.983000000007</v>
      </c>
      <c r="F56" s="721">
        <v>25627.965</v>
      </c>
      <c r="G56" s="732">
        <v>63.58043318567201</v>
      </c>
      <c r="H56" s="708">
        <v>18.014298500786225</v>
      </c>
    </row>
    <row r="57" spans="2:8" ht="15" customHeight="1" thickBot="1">
      <c r="B57" s="724"/>
      <c r="C57" s="1132" t="s">
        <v>504</v>
      </c>
      <c r="D57" s="725">
        <v>73562.9</v>
      </c>
      <c r="E57" s="725">
        <v>99071.6</v>
      </c>
      <c r="F57" s="725">
        <v>126814.3</v>
      </c>
      <c r="G57" s="734">
        <v>34.67603914473193</v>
      </c>
      <c r="H57" s="718">
        <v>28.002676851892943</v>
      </c>
    </row>
    <row r="58" ht="13.5" thickTop="1">
      <c r="B58" s="1088" t="s">
        <v>1227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C5" sqref="C5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398" t="s">
        <v>1222</v>
      </c>
      <c r="C1" s="1398"/>
      <c r="D1" s="1398"/>
      <c r="E1" s="1398"/>
      <c r="F1" s="1398"/>
      <c r="G1" s="1398"/>
      <c r="H1" s="1398"/>
    </row>
    <row r="2" spans="2:8" ht="15" customHeight="1">
      <c r="B2" s="1583" t="s">
        <v>263</v>
      </c>
      <c r="C2" s="1583"/>
      <c r="D2" s="1583"/>
      <c r="E2" s="1583"/>
      <c r="F2" s="1583"/>
      <c r="G2" s="1583"/>
      <c r="H2" s="1583"/>
    </row>
    <row r="3" spans="2:8" ht="15" customHeight="1" thickBot="1">
      <c r="B3" s="1589" t="s">
        <v>755</v>
      </c>
      <c r="C3" s="1589"/>
      <c r="D3" s="1589"/>
      <c r="E3" s="1589"/>
      <c r="F3" s="1589"/>
      <c r="G3" s="1589"/>
      <c r="H3" s="1589"/>
    </row>
    <row r="4" spans="2:8" ht="15" customHeight="1" thickTop="1">
      <c r="B4" s="722"/>
      <c r="C4" s="727"/>
      <c r="D4" s="1590" t="s">
        <v>1353</v>
      </c>
      <c r="E4" s="1585"/>
      <c r="F4" s="1591"/>
      <c r="G4" s="1588" t="s">
        <v>34</v>
      </c>
      <c r="H4" s="1587"/>
    </row>
    <row r="5" spans="2:8" ht="15" customHeight="1">
      <c r="B5" s="1298"/>
      <c r="C5" s="1299"/>
      <c r="D5" s="726" t="s">
        <v>638</v>
      </c>
      <c r="E5" s="703" t="s">
        <v>1213</v>
      </c>
      <c r="F5" s="735" t="s">
        <v>1441</v>
      </c>
      <c r="G5" s="726" t="s">
        <v>8</v>
      </c>
      <c r="H5" s="704" t="s">
        <v>1665</v>
      </c>
    </row>
    <row r="6" spans="2:8" ht="15" customHeight="1">
      <c r="B6" s="723"/>
      <c r="C6" s="728" t="s">
        <v>59</v>
      </c>
      <c r="D6" s="732">
        <v>50323.2</v>
      </c>
      <c r="E6" s="707">
        <v>70968.4</v>
      </c>
      <c r="F6" s="736">
        <v>44091</v>
      </c>
      <c r="G6" s="732">
        <v>41.025213023019234</v>
      </c>
      <c r="H6" s="708">
        <v>-37.87234882003824</v>
      </c>
    </row>
    <row r="7" spans="2:8" ht="15" customHeight="1">
      <c r="B7" s="709">
        <v>1</v>
      </c>
      <c r="C7" s="729" t="s">
        <v>505</v>
      </c>
      <c r="D7" s="733">
        <v>872.2</v>
      </c>
      <c r="E7" s="711">
        <v>1303.7</v>
      </c>
      <c r="F7" s="737">
        <v>1351.2</v>
      </c>
      <c r="G7" s="733">
        <v>49.47259802797524</v>
      </c>
      <c r="H7" s="712">
        <v>3.64347625987574</v>
      </c>
    </row>
    <row r="8" spans="2:8" ht="15" customHeight="1">
      <c r="B8" s="709">
        <v>2</v>
      </c>
      <c r="C8" s="729" t="s">
        <v>506</v>
      </c>
      <c r="D8" s="733">
        <v>52.9</v>
      </c>
      <c r="E8" s="711">
        <v>56</v>
      </c>
      <c r="F8" s="737">
        <v>34.7</v>
      </c>
      <c r="G8" s="733">
        <v>5.860113421550125</v>
      </c>
      <c r="H8" s="712">
        <v>-38.035714285714285</v>
      </c>
    </row>
    <row r="9" spans="2:8" ht="15" customHeight="1">
      <c r="B9" s="709">
        <v>3</v>
      </c>
      <c r="C9" s="729" t="s">
        <v>507</v>
      </c>
      <c r="D9" s="733">
        <v>816.3</v>
      </c>
      <c r="E9" s="711">
        <v>1357.1</v>
      </c>
      <c r="F9" s="737">
        <v>659.7</v>
      </c>
      <c r="G9" s="733">
        <v>66.25015312997675</v>
      </c>
      <c r="H9" s="712">
        <v>-51.38899123130204</v>
      </c>
    </row>
    <row r="10" spans="2:8" ht="15" customHeight="1">
      <c r="B10" s="709">
        <v>4</v>
      </c>
      <c r="C10" s="729" t="s">
        <v>508</v>
      </c>
      <c r="D10" s="733">
        <v>1.6</v>
      </c>
      <c r="E10" s="711">
        <v>2.1</v>
      </c>
      <c r="F10" s="737">
        <v>0.5</v>
      </c>
      <c r="G10" s="733">
        <v>31.25</v>
      </c>
      <c r="H10" s="712">
        <v>-76.19047619047619</v>
      </c>
    </row>
    <row r="11" spans="2:8" ht="15" customHeight="1">
      <c r="B11" s="709">
        <v>5</v>
      </c>
      <c r="C11" s="729" t="s">
        <v>509</v>
      </c>
      <c r="D11" s="733">
        <v>823.3</v>
      </c>
      <c r="E11" s="711">
        <v>55.7</v>
      </c>
      <c r="F11" s="737">
        <v>194.2</v>
      </c>
      <c r="G11" s="733">
        <v>-93.23454390866027</v>
      </c>
      <c r="H11" s="712">
        <v>248.65350089766605</v>
      </c>
    </row>
    <row r="12" spans="2:8" ht="15" customHeight="1">
      <c r="B12" s="709">
        <v>6</v>
      </c>
      <c r="C12" s="729" t="s">
        <v>471</v>
      </c>
      <c r="D12" s="733">
        <v>2.4</v>
      </c>
      <c r="E12" s="711">
        <v>293.7</v>
      </c>
      <c r="F12" s="737">
        <v>619.4</v>
      </c>
      <c r="G12" s="733" t="s">
        <v>1756</v>
      </c>
      <c r="H12" s="712">
        <v>110.89547156962885</v>
      </c>
    </row>
    <row r="13" spans="2:8" ht="15" customHeight="1">
      <c r="B13" s="709">
        <v>7</v>
      </c>
      <c r="C13" s="729" t="s">
        <v>510</v>
      </c>
      <c r="D13" s="733">
        <v>25.5</v>
      </c>
      <c r="E13" s="711">
        <v>29.4</v>
      </c>
      <c r="F13" s="737">
        <v>12.3</v>
      </c>
      <c r="G13" s="733">
        <v>15.294117647058812</v>
      </c>
      <c r="H13" s="712">
        <v>-58.16326530612245</v>
      </c>
    </row>
    <row r="14" spans="2:8" ht="15" customHeight="1">
      <c r="B14" s="709">
        <v>8</v>
      </c>
      <c r="C14" s="729" t="s">
        <v>511</v>
      </c>
      <c r="D14" s="733">
        <v>8.5</v>
      </c>
      <c r="E14" s="711">
        <v>10.3</v>
      </c>
      <c r="F14" s="737">
        <v>23.7</v>
      </c>
      <c r="G14" s="733">
        <v>21.176470588235304</v>
      </c>
      <c r="H14" s="712">
        <v>130.09708737864077</v>
      </c>
    </row>
    <row r="15" spans="2:8" ht="15" customHeight="1">
      <c r="B15" s="709">
        <v>9</v>
      </c>
      <c r="C15" s="729" t="s">
        <v>512</v>
      </c>
      <c r="D15" s="733">
        <v>4.5</v>
      </c>
      <c r="E15" s="711">
        <v>10.2</v>
      </c>
      <c r="F15" s="737">
        <v>6.4</v>
      </c>
      <c r="G15" s="733">
        <v>126.66666666666666</v>
      </c>
      <c r="H15" s="712">
        <v>-37.2549019607843</v>
      </c>
    </row>
    <row r="16" spans="2:8" ht="15" customHeight="1">
      <c r="B16" s="709">
        <v>10</v>
      </c>
      <c r="C16" s="729" t="s">
        <v>63</v>
      </c>
      <c r="D16" s="733">
        <v>1891.3</v>
      </c>
      <c r="E16" s="711">
        <v>2564.5</v>
      </c>
      <c r="F16" s="737">
        <v>3372.9</v>
      </c>
      <c r="G16" s="733">
        <v>35.594564585205944</v>
      </c>
      <c r="H16" s="712">
        <v>31.52271397933322</v>
      </c>
    </row>
    <row r="17" spans="2:8" ht="15" customHeight="1">
      <c r="B17" s="709">
        <v>11</v>
      </c>
      <c r="C17" s="729" t="s">
        <v>513</v>
      </c>
      <c r="D17" s="733">
        <v>1238.5</v>
      </c>
      <c r="E17" s="711">
        <v>790.8</v>
      </c>
      <c r="F17" s="737">
        <v>709.9</v>
      </c>
      <c r="G17" s="733">
        <v>-36.1485668146952</v>
      </c>
      <c r="H17" s="712">
        <v>-10.230146686899346</v>
      </c>
    </row>
    <row r="18" spans="2:8" ht="15" customHeight="1">
      <c r="B18" s="709">
        <v>12</v>
      </c>
      <c r="C18" s="729" t="s">
        <v>514</v>
      </c>
      <c r="D18" s="733">
        <v>2094.4</v>
      </c>
      <c r="E18" s="711">
        <v>366</v>
      </c>
      <c r="F18" s="737">
        <v>344.4</v>
      </c>
      <c r="G18" s="733">
        <v>-82.5248281130634</v>
      </c>
      <c r="H18" s="712">
        <v>-5.901639344262293</v>
      </c>
    </row>
    <row r="19" spans="2:8" ht="15" customHeight="1">
      <c r="B19" s="709">
        <v>13</v>
      </c>
      <c r="C19" s="729" t="s">
        <v>515</v>
      </c>
      <c r="D19" s="733">
        <v>28.1</v>
      </c>
      <c r="E19" s="711">
        <v>241.1</v>
      </c>
      <c r="F19" s="737">
        <v>24.9</v>
      </c>
      <c r="G19" s="733">
        <v>758.0071174377224</v>
      </c>
      <c r="H19" s="712">
        <v>-89.67233513065118</v>
      </c>
    </row>
    <row r="20" spans="2:8" ht="15" customHeight="1">
      <c r="B20" s="709">
        <v>14</v>
      </c>
      <c r="C20" s="729" t="s">
        <v>520</v>
      </c>
      <c r="D20" s="733">
        <v>2063.5</v>
      </c>
      <c r="E20" s="711">
        <v>801.3</v>
      </c>
      <c r="F20" s="737">
        <v>4136.6</v>
      </c>
      <c r="G20" s="733">
        <v>-61.16791858492852</v>
      </c>
      <c r="H20" s="712">
        <v>416.2361163109946</v>
      </c>
    </row>
    <row r="21" spans="2:8" ht="15" customHeight="1">
      <c r="B21" s="709">
        <v>15</v>
      </c>
      <c r="C21" s="729" t="s">
        <v>521</v>
      </c>
      <c r="D21" s="733">
        <v>1116.6</v>
      </c>
      <c r="E21" s="711">
        <v>1642</v>
      </c>
      <c r="F21" s="737">
        <v>1517.3</v>
      </c>
      <c r="G21" s="733">
        <v>47.053555436145416</v>
      </c>
      <c r="H21" s="712">
        <v>-7.5943970767356745</v>
      </c>
    </row>
    <row r="22" spans="2:8" ht="15" customHeight="1">
      <c r="B22" s="709">
        <v>16</v>
      </c>
      <c r="C22" s="729" t="s">
        <v>522</v>
      </c>
      <c r="D22" s="733">
        <v>0</v>
      </c>
      <c r="E22" s="711">
        <v>0</v>
      </c>
      <c r="F22" s="737">
        <v>0</v>
      </c>
      <c r="G22" s="733" t="s">
        <v>1756</v>
      </c>
      <c r="H22" s="712" t="s">
        <v>1756</v>
      </c>
    </row>
    <row r="23" spans="2:8" ht="15" customHeight="1">
      <c r="B23" s="709">
        <v>17</v>
      </c>
      <c r="C23" s="729" t="s">
        <v>523</v>
      </c>
      <c r="D23" s="733">
        <v>23.9</v>
      </c>
      <c r="E23" s="711">
        <v>27.6</v>
      </c>
      <c r="F23" s="737">
        <v>23.1</v>
      </c>
      <c r="G23" s="733">
        <v>15.481171548117118</v>
      </c>
      <c r="H23" s="712">
        <v>-16.30434782608694</v>
      </c>
    </row>
    <row r="24" spans="2:8" ht="15" customHeight="1">
      <c r="B24" s="709">
        <v>18</v>
      </c>
      <c r="C24" s="729" t="s">
        <v>524</v>
      </c>
      <c r="D24" s="733">
        <v>70.8</v>
      </c>
      <c r="E24" s="711">
        <v>5.3</v>
      </c>
      <c r="F24" s="737">
        <v>75.5</v>
      </c>
      <c r="G24" s="733">
        <v>-92.51412429378531</v>
      </c>
      <c r="H24" s="712" t="s">
        <v>1756</v>
      </c>
    </row>
    <row r="25" spans="2:8" ht="15" customHeight="1">
      <c r="B25" s="709">
        <v>19</v>
      </c>
      <c r="C25" s="729" t="s">
        <v>525</v>
      </c>
      <c r="D25" s="733">
        <v>58.2</v>
      </c>
      <c r="E25" s="711">
        <v>305.8</v>
      </c>
      <c r="F25" s="737">
        <v>74.7</v>
      </c>
      <c r="G25" s="733">
        <v>425.4295532646049</v>
      </c>
      <c r="H25" s="712">
        <v>-75.57226945716154</v>
      </c>
    </row>
    <row r="26" spans="2:8" ht="15" customHeight="1">
      <c r="B26" s="709">
        <v>20</v>
      </c>
      <c r="C26" s="729" t="s">
        <v>529</v>
      </c>
      <c r="D26" s="733">
        <v>4606.3</v>
      </c>
      <c r="E26" s="711">
        <v>3476.9</v>
      </c>
      <c r="F26" s="737">
        <v>3255.7</v>
      </c>
      <c r="G26" s="733">
        <v>-24.518594099385624</v>
      </c>
      <c r="H26" s="712">
        <v>-6.361989128246435</v>
      </c>
    </row>
    <row r="27" spans="2:8" ht="15" customHeight="1">
      <c r="B27" s="709">
        <v>21</v>
      </c>
      <c r="C27" s="729" t="s">
        <v>530</v>
      </c>
      <c r="D27" s="733">
        <v>38.5</v>
      </c>
      <c r="E27" s="711">
        <v>40.4</v>
      </c>
      <c r="F27" s="737">
        <v>14.2</v>
      </c>
      <c r="G27" s="733">
        <v>4.935064935064929</v>
      </c>
      <c r="H27" s="712">
        <v>-64.85148514851485</v>
      </c>
    </row>
    <row r="28" spans="2:8" ht="15" customHeight="1">
      <c r="B28" s="709">
        <v>22</v>
      </c>
      <c r="C28" s="729" t="s">
        <v>531</v>
      </c>
      <c r="D28" s="733">
        <v>0.1</v>
      </c>
      <c r="E28" s="711">
        <v>30.5</v>
      </c>
      <c r="F28" s="737">
        <v>9.8</v>
      </c>
      <c r="G28" s="733" t="s">
        <v>1756</v>
      </c>
      <c r="H28" s="712">
        <v>-67.86885245901641</v>
      </c>
    </row>
    <row r="29" spans="2:8" ht="15" customHeight="1">
      <c r="B29" s="709">
        <v>23</v>
      </c>
      <c r="C29" s="729" t="s">
        <v>532</v>
      </c>
      <c r="D29" s="733">
        <v>17</v>
      </c>
      <c r="E29" s="711">
        <v>68.6</v>
      </c>
      <c r="F29" s="737">
        <v>9.1</v>
      </c>
      <c r="G29" s="733">
        <v>303.52941176470586</v>
      </c>
      <c r="H29" s="712">
        <v>-86.73469387755102</v>
      </c>
    </row>
    <row r="30" spans="2:8" ht="15" customHeight="1">
      <c r="B30" s="709">
        <v>24</v>
      </c>
      <c r="C30" s="729" t="s">
        <v>533</v>
      </c>
      <c r="D30" s="733">
        <v>92.2</v>
      </c>
      <c r="E30" s="711">
        <v>126.2</v>
      </c>
      <c r="F30" s="737">
        <v>435.9</v>
      </c>
      <c r="G30" s="733">
        <v>36.8763557483731</v>
      </c>
      <c r="H30" s="712">
        <v>245.40412044374006</v>
      </c>
    </row>
    <row r="31" spans="2:8" ht="15" customHeight="1">
      <c r="B31" s="709">
        <v>25</v>
      </c>
      <c r="C31" s="729" t="s">
        <v>534</v>
      </c>
      <c r="D31" s="733">
        <v>8768.4</v>
      </c>
      <c r="E31" s="711">
        <v>33606.2</v>
      </c>
      <c r="F31" s="737">
        <v>1657.8</v>
      </c>
      <c r="G31" s="733">
        <v>283.26490579809314</v>
      </c>
      <c r="H31" s="712">
        <v>-95.06698168790282</v>
      </c>
    </row>
    <row r="32" spans="2:8" ht="15" customHeight="1">
      <c r="B32" s="709">
        <v>26</v>
      </c>
      <c r="C32" s="729" t="s">
        <v>483</v>
      </c>
      <c r="D32" s="733">
        <v>76</v>
      </c>
      <c r="E32" s="711">
        <v>33.8</v>
      </c>
      <c r="F32" s="737">
        <v>52.9</v>
      </c>
      <c r="G32" s="733">
        <v>-55.52631578947369</v>
      </c>
      <c r="H32" s="712">
        <v>56.508875739644964</v>
      </c>
    </row>
    <row r="33" spans="2:8" ht="15" customHeight="1">
      <c r="B33" s="709">
        <v>27</v>
      </c>
      <c r="C33" s="729" t="s">
        <v>484</v>
      </c>
      <c r="D33" s="733">
        <v>2512.1</v>
      </c>
      <c r="E33" s="711">
        <v>67.4</v>
      </c>
      <c r="F33" s="737">
        <v>692.5</v>
      </c>
      <c r="G33" s="733">
        <v>-97.31698578878229</v>
      </c>
      <c r="H33" s="712">
        <v>927.4480712166173</v>
      </c>
    </row>
    <row r="34" spans="2:8" ht="15" customHeight="1">
      <c r="B34" s="709">
        <v>28</v>
      </c>
      <c r="C34" s="729" t="s">
        <v>540</v>
      </c>
      <c r="D34" s="733">
        <v>202.7</v>
      </c>
      <c r="E34" s="711">
        <v>310.1</v>
      </c>
      <c r="F34" s="737">
        <v>8.5</v>
      </c>
      <c r="G34" s="733">
        <v>52.984706462752854</v>
      </c>
      <c r="H34" s="712">
        <v>-97.25894872621735</v>
      </c>
    </row>
    <row r="35" spans="2:8" ht="15" customHeight="1">
      <c r="B35" s="709">
        <v>29</v>
      </c>
      <c r="C35" s="729" t="s">
        <v>541</v>
      </c>
      <c r="D35" s="733">
        <v>727.9</v>
      </c>
      <c r="E35" s="711">
        <v>1199.5</v>
      </c>
      <c r="F35" s="737">
        <v>1031.4</v>
      </c>
      <c r="G35" s="733">
        <v>64.78911938453084</v>
      </c>
      <c r="H35" s="712">
        <v>-14.01417257190495</v>
      </c>
    </row>
    <row r="36" spans="2:8" ht="15" customHeight="1">
      <c r="B36" s="709">
        <v>30</v>
      </c>
      <c r="C36" s="729" t="s">
        <v>485</v>
      </c>
      <c r="D36" s="733">
        <v>954.8</v>
      </c>
      <c r="E36" s="711">
        <v>1112.8</v>
      </c>
      <c r="F36" s="737">
        <v>1149.1</v>
      </c>
      <c r="G36" s="733">
        <v>16.54796816087139</v>
      </c>
      <c r="H36" s="712">
        <v>3.2620416966211394</v>
      </c>
    </row>
    <row r="37" spans="2:8" ht="15" customHeight="1">
      <c r="B37" s="709">
        <v>31</v>
      </c>
      <c r="C37" s="729" t="s">
        <v>542</v>
      </c>
      <c r="D37" s="733">
        <v>79.7</v>
      </c>
      <c r="E37" s="711">
        <v>386.4</v>
      </c>
      <c r="F37" s="737">
        <v>321.2</v>
      </c>
      <c r="G37" s="733">
        <v>384.81806775407773</v>
      </c>
      <c r="H37" s="712">
        <v>-16.873706004140786</v>
      </c>
    </row>
    <row r="38" spans="2:8" ht="15" customHeight="1">
      <c r="B38" s="709">
        <v>32</v>
      </c>
      <c r="C38" s="729" t="s">
        <v>543</v>
      </c>
      <c r="D38" s="733">
        <v>2999.4</v>
      </c>
      <c r="E38" s="711">
        <v>3445.3</v>
      </c>
      <c r="F38" s="737">
        <v>2509.2</v>
      </c>
      <c r="G38" s="733">
        <v>14.866306594652286</v>
      </c>
      <c r="H38" s="712">
        <v>-27.17034801033293</v>
      </c>
    </row>
    <row r="39" spans="2:8" ht="15" customHeight="1">
      <c r="B39" s="709">
        <v>33</v>
      </c>
      <c r="C39" s="729" t="s">
        <v>544</v>
      </c>
      <c r="D39" s="733">
        <v>286.8</v>
      </c>
      <c r="E39" s="711">
        <v>301.8</v>
      </c>
      <c r="F39" s="737">
        <v>278.8</v>
      </c>
      <c r="G39" s="733">
        <v>5.230125523012589</v>
      </c>
      <c r="H39" s="712">
        <v>-7.620941020543427</v>
      </c>
    </row>
    <row r="40" spans="2:8" ht="15" customHeight="1">
      <c r="B40" s="709">
        <v>34</v>
      </c>
      <c r="C40" s="729" t="s">
        <v>545</v>
      </c>
      <c r="D40" s="733">
        <v>592.7</v>
      </c>
      <c r="E40" s="711">
        <v>542.3</v>
      </c>
      <c r="F40" s="737">
        <v>222.5</v>
      </c>
      <c r="G40" s="733">
        <v>-8.503458748101906</v>
      </c>
      <c r="H40" s="712">
        <v>-58.97104923474091</v>
      </c>
    </row>
    <row r="41" spans="2:8" ht="15" customHeight="1">
      <c r="B41" s="709">
        <v>35</v>
      </c>
      <c r="C41" s="729" t="s">
        <v>546</v>
      </c>
      <c r="D41" s="733">
        <v>246.6</v>
      </c>
      <c r="E41" s="711">
        <v>319.4</v>
      </c>
      <c r="F41" s="737">
        <v>314.2</v>
      </c>
      <c r="G41" s="733">
        <v>29.521492295214927</v>
      </c>
      <c r="H41" s="712">
        <v>-1.628052598622432</v>
      </c>
    </row>
    <row r="42" spans="2:8" ht="15" customHeight="1">
      <c r="B42" s="709">
        <v>36</v>
      </c>
      <c r="C42" s="729" t="s">
        <v>547</v>
      </c>
      <c r="D42" s="733">
        <v>56.6</v>
      </c>
      <c r="E42" s="711">
        <v>90.1</v>
      </c>
      <c r="F42" s="737">
        <v>81.6</v>
      </c>
      <c r="G42" s="733">
        <v>59.18727915194344</v>
      </c>
      <c r="H42" s="712">
        <v>-9.433962264150935</v>
      </c>
    </row>
    <row r="43" spans="2:8" ht="15" customHeight="1">
      <c r="B43" s="709">
        <v>37</v>
      </c>
      <c r="C43" s="729" t="s">
        <v>489</v>
      </c>
      <c r="D43" s="733">
        <v>598.4</v>
      </c>
      <c r="E43" s="711">
        <v>683.3</v>
      </c>
      <c r="F43" s="737">
        <v>519.8</v>
      </c>
      <c r="G43" s="733">
        <v>14.187834224598902</v>
      </c>
      <c r="H43" s="712">
        <v>-23.927996487633536</v>
      </c>
    </row>
    <row r="44" spans="2:8" ht="15" customHeight="1">
      <c r="B44" s="709">
        <v>38</v>
      </c>
      <c r="C44" s="729" t="s">
        <v>548</v>
      </c>
      <c r="D44" s="733">
        <v>140.5</v>
      </c>
      <c r="E44" s="711">
        <v>80.4</v>
      </c>
      <c r="F44" s="737">
        <v>526.3</v>
      </c>
      <c r="G44" s="733">
        <v>-42.77580071174376</v>
      </c>
      <c r="H44" s="712">
        <v>554.6019900497512</v>
      </c>
    </row>
    <row r="45" spans="2:8" ht="15" customHeight="1">
      <c r="B45" s="709">
        <v>39</v>
      </c>
      <c r="C45" s="729" t="s">
        <v>549</v>
      </c>
      <c r="D45" s="733">
        <v>1979.8</v>
      </c>
      <c r="E45" s="711">
        <v>2907</v>
      </c>
      <c r="F45" s="737">
        <v>2420.9</v>
      </c>
      <c r="G45" s="733">
        <v>46.833013435700565</v>
      </c>
      <c r="H45" s="712">
        <v>-16.721706226350193</v>
      </c>
    </row>
    <row r="46" spans="2:8" ht="15" customHeight="1">
      <c r="B46" s="709">
        <v>40</v>
      </c>
      <c r="C46" s="729" t="s">
        <v>550</v>
      </c>
      <c r="D46" s="733">
        <v>46.3</v>
      </c>
      <c r="E46" s="711">
        <v>109.1</v>
      </c>
      <c r="F46" s="737">
        <v>46.5</v>
      </c>
      <c r="G46" s="733">
        <v>135.63714902807774</v>
      </c>
      <c r="H46" s="712">
        <v>-57.37855178735105</v>
      </c>
    </row>
    <row r="47" spans="2:8" ht="15" customHeight="1">
      <c r="B47" s="709">
        <v>41</v>
      </c>
      <c r="C47" s="729" t="s">
        <v>551</v>
      </c>
      <c r="D47" s="733">
        <v>41</v>
      </c>
      <c r="E47" s="711">
        <v>31.8</v>
      </c>
      <c r="F47" s="737">
        <v>0</v>
      </c>
      <c r="G47" s="733">
        <v>-22.439024390243915</v>
      </c>
      <c r="H47" s="712">
        <v>-100</v>
      </c>
    </row>
    <row r="48" spans="2:8" ht="15" customHeight="1">
      <c r="B48" s="709">
        <v>42</v>
      </c>
      <c r="C48" s="729" t="s">
        <v>552</v>
      </c>
      <c r="D48" s="733">
        <v>317.7</v>
      </c>
      <c r="E48" s="711">
        <v>357.9</v>
      </c>
      <c r="F48" s="737">
        <v>362.8</v>
      </c>
      <c r="G48" s="733">
        <v>12.653446647780896</v>
      </c>
      <c r="H48" s="712">
        <v>1.369097513271882</v>
      </c>
    </row>
    <row r="49" spans="2:8" ht="15" customHeight="1">
      <c r="B49" s="709">
        <v>43</v>
      </c>
      <c r="C49" s="729" t="s">
        <v>456</v>
      </c>
      <c r="D49" s="733">
        <v>2028.8</v>
      </c>
      <c r="E49" s="711">
        <v>528.1</v>
      </c>
      <c r="F49" s="737">
        <v>577.8</v>
      </c>
      <c r="G49" s="733">
        <v>-73.96983438485805</v>
      </c>
      <c r="H49" s="712">
        <v>9.411096383260741</v>
      </c>
    </row>
    <row r="50" spans="2:8" ht="15" customHeight="1">
      <c r="B50" s="709">
        <v>44</v>
      </c>
      <c r="C50" s="729" t="s">
        <v>553</v>
      </c>
      <c r="D50" s="733">
        <v>201.6</v>
      </c>
      <c r="E50" s="711">
        <v>264.1</v>
      </c>
      <c r="F50" s="737">
        <v>190.6</v>
      </c>
      <c r="G50" s="733">
        <v>31.001984126984127</v>
      </c>
      <c r="H50" s="712">
        <v>-27.83036728511928</v>
      </c>
    </row>
    <row r="51" spans="2:8" ht="15" customHeight="1">
      <c r="B51" s="709">
        <v>45</v>
      </c>
      <c r="C51" s="729" t="s">
        <v>554</v>
      </c>
      <c r="D51" s="733">
        <v>1040</v>
      </c>
      <c r="E51" s="711">
        <v>609.5</v>
      </c>
      <c r="F51" s="737">
        <v>543.2</v>
      </c>
      <c r="G51" s="733">
        <v>-41.39423076923077</v>
      </c>
      <c r="H51" s="712">
        <v>-10.877768662838378</v>
      </c>
    </row>
    <row r="52" spans="2:8" ht="15" customHeight="1">
      <c r="B52" s="709">
        <v>46</v>
      </c>
      <c r="C52" s="729" t="s">
        <v>555</v>
      </c>
      <c r="D52" s="733">
        <v>49.1</v>
      </c>
      <c r="E52" s="711">
        <v>22.1</v>
      </c>
      <c r="F52" s="737">
        <v>53.9</v>
      </c>
      <c r="G52" s="733">
        <v>-54.989816700611</v>
      </c>
      <c r="H52" s="712">
        <v>143.8914027149321</v>
      </c>
    </row>
    <row r="53" spans="2:8" ht="15" customHeight="1">
      <c r="B53" s="709">
        <v>47</v>
      </c>
      <c r="C53" s="729" t="s">
        <v>556</v>
      </c>
      <c r="D53" s="733">
        <v>217.7</v>
      </c>
      <c r="E53" s="711">
        <v>985.6</v>
      </c>
      <c r="F53" s="737">
        <v>8.5</v>
      </c>
      <c r="G53" s="733">
        <v>352.7331189710611</v>
      </c>
      <c r="H53" s="712">
        <v>-99.13758116883118</v>
      </c>
    </row>
    <row r="54" spans="2:8" ht="15" customHeight="1">
      <c r="B54" s="709">
        <v>48</v>
      </c>
      <c r="C54" s="729" t="s">
        <v>557</v>
      </c>
      <c r="D54" s="733">
        <v>78</v>
      </c>
      <c r="E54" s="711">
        <v>409.7</v>
      </c>
      <c r="F54" s="737">
        <v>357.2</v>
      </c>
      <c r="G54" s="733">
        <v>425.2564102564104</v>
      </c>
      <c r="H54" s="712">
        <v>-12.81425433243838</v>
      </c>
    </row>
    <row r="55" spans="2:8" ht="15" customHeight="1">
      <c r="B55" s="709">
        <v>49</v>
      </c>
      <c r="C55" s="729" t="s">
        <v>558</v>
      </c>
      <c r="D55" s="733">
        <v>105.3</v>
      </c>
      <c r="E55" s="711">
        <v>33.9</v>
      </c>
      <c r="F55" s="737">
        <v>165.3</v>
      </c>
      <c r="G55" s="733">
        <v>-67.80626780626781</v>
      </c>
      <c r="H55" s="712">
        <v>387.6106194690266</v>
      </c>
    </row>
    <row r="56" spans="2:8" ht="15" customHeight="1">
      <c r="B56" s="709">
        <v>50</v>
      </c>
      <c r="C56" s="729" t="s">
        <v>559</v>
      </c>
      <c r="D56" s="733">
        <v>71</v>
      </c>
      <c r="E56" s="711">
        <v>183.7</v>
      </c>
      <c r="F56" s="737">
        <v>166.8</v>
      </c>
      <c r="G56" s="733">
        <v>158.73239436619724</v>
      </c>
      <c r="H56" s="712">
        <v>-9.19978225367447</v>
      </c>
    </row>
    <row r="57" spans="2:8" ht="15" customHeight="1">
      <c r="B57" s="709">
        <v>51</v>
      </c>
      <c r="C57" s="729" t="s">
        <v>560</v>
      </c>
      <c r="D57" s="733">
        <v>2078.3</v>
      </c>
      <c r="E57" s="711">
        <v>3399.9</v>
      </c>
      <c r="F57" s="737">
        <v>3991</v>
      </c>
      <c r="G57" s="733">
        <v>63.59043448972719</v>
      </c>
      <c r="H57" s="712">
        <v>17.385805464866593</v>
      </c>
    </row>
    <row r="58" spans="2:8" ht="15" customHeight="1">
      <c r="B58" s="709">
        <v>52</v>
      </c>
      <c r="C58" s="729" t="s">
        <v>561</v>
      </c>
      <c r="D58" s="733">
        <v>77.6</v>
      </c>
      <c r="E58" s="711">
        <v>100.8</v>
      </c>
      <c r="F58" s="737">
        <v>183.2</v>
      </c>
      <c r="G58" s="733">
        <v>29.896907216494867</v>
      </c>
      <c r="H58" s="712">
        <v>81.74603174603172</v>
      </c>
    </row>
    <row r="59" spans="2:8" ht="15" customHeight="1">
      <c r="B59" s="709">
        <v>53</v>
      </c>
      <c r="C59" s="729" t="s">
        <v>562</v>
      </c>
      <c r="D59" s="733">
        <v>508</v>
      </c>
      <c r="E59" s="711">
        <v>17.2</v>
      </c>
      <c r="F59" s="737">
        <v>1882</v>
      </c>
      <c r="G59" s="733">
        <v>-96.61417322834646</v>
      </c>
      <c r="H59" s="712" t="s">
        <v>1756</v>
      </c>
    </row>
    <row r="60" spans="2:8" ht="15" customHeight="1">
      <c r="B60" s="709">
        <v>54</v>
      </c>
      <c r="C60" s="729" t="s">
        <v>499</v>
      </c>
      <c r="D60" s="733">
        <v>1498.2</v>
      </c>
      <c r="E60" s="711">
        <v>690.9</v>
      </c>
      <c r="F60" s="737">
        <v>1056.8</v>
      </c>
      <c r="G60" s="733">
        <v>-53.884661593912696</v>
      </c>
      <c r="H60" s="712">
        <v>52.95990736720228</v>
      </c>
    </row>
    <row r="61" spans="2:8" ht="15" customHeight="1">
      <c r="B61" s="709">
        <v>55</v>
      </c>
      <c r="C61" s="729" t="s">
        <v>563</v>
      </c>
      <c r="D61" s="733">
        <v>868.2</v>
      </c>
      <c r="E61" s="711">
        <v>968.2</v>
      </c>
      <c r="F61" s="737">
        <v>388.9</v>
      </c>
      <c r="G61" s="733">
        <v>11.51808339092375</v>
      </c>
      <c r="H61" s="712">
        <v>-59.83267919851271</v>
      </c>
    </row>
    <row r="62" spans="2:8" ht="15" customHeight="1">
      <c r="B62" s="709">
        <v>56</v>
      </c>
      <c r="C62" s="729" t="s">
        <v>564</v>
      </c>
      <c r="D62" s="733">
        <v>294.9</v>
      </c>
      <c r="E62" s="711">
        <v>94.9</v>
      </c>
      <c r="F62" s="737">
        <v>52.3</v>
      </c>
      <c r="G62" s="733">
        <v>-67.81959986436081</v>
      </c>
      <c r="H62" s="712">
        <v>-44.88935721812434</v>
      </c>
    </row>
    <row r="63" spans="2:8" ht="15" customHeight="1">
      <c r="B63" s="709">
        <v>57</v>
      </c>
      <c r="C63" s="729" t="s">
        <v>565</v>
      </c>
      <c r="D63" s="733">
        <v>2539.1</v>
      </c>
      <c r="E63" s="711">
        <v>1851.8</v>
      </c>
      <c r="F63" s="737">
        <v>2588</v>
      </c>
      <c r="G63" s="733">
        <v>-27.0686463707613</v>
      </c>
      <c r="H63" s="712">
        <v>39.75591316556864</v>
      </c>
    </row>
    <row r="64" spans="2:8" ht="15" customHeight="1">
      <c r="B64" s="709">
        <v>58</v>
      </c>
      <c r="C64" s="729" t="s">
        <v>566</v>
      </c>
      <c r="D64" s="733">
        <v>111.4</v>
      </c>
      <c r="E64" s="711">
        <v>170.8</v>
      </c>
      <c r="F64" s="737">
        <v>167.2</v>
      </c>
      <c r="G64" s="733">
        <v>53.321364452423694</v>
      </c>
      <c r="H64" s="712">
        <v>-2.107728337236523</v>
      </c>
    </row>
    <row r="65" spans="2:8" ht="15" customHeight="1">
      <c r="B65" s="709">
        <v>59</v>
      </c>
      <c r="C65" s="729" t="s">
        <v>567</v>
      </c>
      <c r="D65" s="733">
        <v>33.7</v>
      </c>
      <c r="E65" s="711">
        <v>28.4</v>
      </c>
      <c r="F65" s="737">
        <v>9.1</v>
      </c>
      <c r="G65" s="733">
        <v>-15.727002967359056</v>
      </c>
      <c r="H65" s="712">
        <v>-67.95774647887325</v>
      </c>
    </row>
    <row r="66" spans="2:8" ht="15" customHeight="1">
      <c r="B66" s="709">
        <v>60</v>
      </c>
      <c r="C66" s="729" t="s">
        <v>568</v>
      </c>
      <c r="D66" s="733">
        <v>954</v>
      </c>
      <c r="E66" s="711">
        <v>556.6</v>
      </c>
      <c r="F66" s="737">
        <v>1534.9</v>
      </c>
      <c r="G66" s="733">
        <v>-41.656184486373164</v>
      </c>
      <c r="H66" s="712">
        <v>175.7635644987423</v>
      </c>
    </row>
    <row r="67" spans="2:8" ht="15" customHeight="1">
      <c r="B67" s="709">
        <v>61</v>
      </c>
      <c r="C67" s="729" t="s">
        <v>569</v>
      </c>
      <c r="D67" s="733">
        <v>82.5</v>
      </c>
      <c r="E67" s="711">
        <v>83.3</v>
      </c>
      <c r="F67" s="737">
        <v>89.7</v>
      </c>
      <c r="G67" s="733">
        <v>0.9696969696969688</v>
      </c>
      <c r="H67" s="712">
        <v>7.683073229291722</v>
      </c>
    </row>
    <row r="68" spans="2:8" ht="15" customHeight="1">
      <c r="B68" s="709">
        <v>62</v>
      </c>
      <c r="C68" s="729" t="s">
        <v>570</v>
      </c>
      <c r="D68" s="733">
        <v>667.6</v>
      </c>
      <c r="E68" s="711">
        <v>530.7</v>
      </c>
      <c r="F68" s="737">
        <v>834.6</v>
      </c>
      <c r="G68" s="733">
        <v>-20.50629119233072</v>
      </c>
      <c r="H68" s="712">
        <v>57.26399095534197</v>
      </c>
    </row>
    <row r="69" spans="2:8" ht="15" customHeight="1">
      <c r="B69" s="709">
        <v>63</v>
      </c>
      <c r="C69" s="729" t="s">
        <v>571</v>
      </c>
      <c r="D69" s="733">
        <v>34.3</v>
      </c>
      <c r="E69" s="711">
        <v>73.1</v>
      </c>
      <c r="F69" s="737">
        <v>58.5</v>
      </c>
      <c r="G69" s="733">
        <v>113.1195335276968</v>
      </c>
      <c r="H69" s="712">
        <v>-19.972640218878254</v>
      </c>
    </row>
    <row r="70" spans="2:8" ht="15" customHeight="1">
      <c r="B70" s="709">
        <v>64</v>
      </c>
      <c r="C70" s="729" t="s">
        <v>629</v>
      </c>
      <c r="D70" s="733">
        <v>209.9</v>
      </c>
      <c r="E70" s="711">
        <v>175.3</v>
      </c>
      <c r="F70" s="737">
        <v>89.4</v>
      </c>
      <c r="G70" s="733">
        <v>-16.484040019056692</v>
      </c>
      <c r="H70" s="712">
        <v>-49.001711351968055</v>
      </c>
    </row>
    <row r="71" spans="2:8" ht="15" customHeight="1">
      <c r="B71" s="709"/>
      <c r="C71" s="730" t="s">
        <v>448</v>
      </c>
      <c r="D71" s="740">
        <v>10760.2</v>
      </c>
      <c r="E71" s="713">
        <v>18767.8</v>
      </c>
      <c r="F71" s="738">
        <v>14925.7</v>
      </c>
      <c r="G71" s="732">
        <v>74.41869110239583</v>
      </c>
      <c r="H71" s="708">
        <v>-20.471765470646545</v>
      </c>
    </row>
    <row r="72" spans="2:8" ht="15" customHeight="1" thickBot="1">
      <c r="B72" s="724"/>
      <c r="C72" s="731" t="s">
        <v>504</v>
      </c>
      <c r="D72" s="741">
        <v>61083.4</v>
      </c>
      <c r="E72" s="716">
        <v>89736.2</v>
      </c>
      <c r="F72" s="739">
        <v>59016.7</v>
      </c>
      <c r="G72" s="734">
        <v>46.907670496403284</v>
      </c>
      <c r="H72" s="718">
        <v>-34.23311885281525</v>
      </c>
    </row>
    <row r="73" ht="13.5" thickTop="1">
      <c r="B73" s="1088" t="s">
        <v>1227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8" customWidth="1"/>
    <col min="2" max="2" width="3.28125" style="48" customWidth="1"/>
    <col min="3" max="3" width="4.8515625" style="48" customWidth="1"/>
    <col min="4" max="4" width="6.140625" style="48" customWidth="1"/>
    <col min="5" max="5" width="5.28125" style="48" customWidth="1"/>
    <col min="6" max="6" width="26.140625" style="48" customWidth="1"/>
    <col min="7" max="16384" width="9.140625" style="48" customWidth="1"/>
  </cols>
  <sheetData>
    <row r="1" spans="1:13" ht="12.75">
      <c r="A1" s="1362" t="s">
        <v>198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</row>
    <row r="2" spans="1:13" ht="15.75">
      <c r="A2" s="1363" t="s">
        <v>940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16.5" thickBot="1">
      <c r="A3" s="1142"/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607" t="s">
        <v>519</v>
      </c>
      <c r="M3" s="1607"/>
    </row>
    <row r="4" spans="1:13" ht="13.5" thickTop="1">
      <c r="A4" s="43"/>
      <c r="B4" s="1592" t="s">
        <v>1640</v>
      </c>
      <c r="C4" s="1593"/>
      <c r="D4" s="1593"/>
      <c r="E4" s="1593"/>
      <c r="F4" s="1594"/>
      <c r="G4" s="1593" t="s">
        <v>638</v>
      </c>
      <c r="H4" s="1594"/>
      <c r="I4" s="1593" t="s">
        <v>8</v>
      </c>
      <c r="J4" s="1594"/>
      <c r="K4" s="1601" t="s">
        <v>1444</v>
      </c>
      <c r="L4" s="1603" t="s">
        <v>34</v>
      </c>
      <c r="M4" s="1604"/>
    </row>
    <row r="5" spans="1:13" ht="12.75">
      <c r="A5" s="43"/>
      <c r="B5" s="1595"/>
      <c r="C5" s="1596"/>
      <c r="D5" s="1596"/>
      <c r="E5" s="1596"/>
      <c r="F5" s="1597"/>
      <c r="G5" s="1599"/>
      <c r="H5" s="1600"/>
      <c r="I5" s="1599"/>
      <c r="J5" s="1600"/>
      <c r="K5" s="1602"/>
      <c r="L5" s="1605" t="s">
        <v>535</v>
      </c>
      <c r="M5" s="1606"/>
    </row>
    <row r="6" spans="1:13" ht="12.75">
      <c r="A6" s="43"/>
      <c r="B6" s="1598"/>
      <c r="C6" s="1599"/>
      <c r="D6" s="1599"/>
      <c r="E6" s="1599"/>
      <c r="F6" s="1600"/>
      <c r="G6" s="918" t="s">
        <v>233</v>
      </c>
      <c r="H6" s="918" t="s">
        <v>71</v>
      </c>
      <c r="I6" s="918" t="s">
        <v>233</v>
      </c>
      <c r="J6" s="918" t="s">
        <v>71</v>
      </c>
      <c r="K6" s="918" t="s">
        <v>233</v>
      </c>
      <c r="L6" s="918" t="s">
        <v>1431</v>
      </c>
      <c r="M6" s="919" t="s">
        <v>1485</v>
      </c>
    </row>
    <row r="7" spans="1:13" ht="12.75">
      <c r="A7" s="43"/>
      <c r="B7" s="375" t="s">
        <v>75</v>
      </c>
      <c r="C7" s="43"/>
      <c r="D7" s="43"/>
      <c r="E7" s="43"/>
      <c r="F7" s="43"/>
      <c r="G7" s="361">
        <v>16726.1</v>
      </c>
      <c r="H7" s="361">
        <v>41437.3</v>
      </c>
      <c r="I7" s="361">
        <v>-25072.8</v>
      </c>
      <c r="J7" s="361">
        <v>-32347.8</v>
      </c>
      <c r="K7" s="361">
        <v>-3533.1999999999534</v>
      </c>
      <c r="L7" s="361">
        <v>-249.90224858155815</v>
      </c>
      <c r="M7" s="295">
        <v>-85.90823521904234</v>
      </c>
    </row>
    <row r="8" spans="1:13" ht="12.75">
      <c r="A8" s="43"/>
      <c r="B8" s="375"/>
      <c r="C8" s="43" t="s">
        <v>84</v>
      </c>
      <c r="D8" s="43"/>
      <c r="E8" s="43"/>
      <c r="F8" s="43"/>
      <c r="G8" s="361">
        <v>36537.7</v>
      </c>
      <c r="H8" s="361">
        <v>69906.8</v>
      </c>
      <c r="I8" s="361">
        <v>31797.8</v>
      </c>
      <c r="J8" s="361">
        <v>63488.1</v>
      </c>
      <c r="K8" s="361">
        <v>34374.1</v>
      </c>
      <c r="L8" s="361">
        <v>-12.972628271620815</v>
      </c>
      <c r="M8" s="295">
        <v>8.10213285195831</v>
      </c>
    </row>
    <row r="9" spans="1:13" ht="12.75">
      <c r="A9" s="43"/>
      <c r="B9" s="375"/>
      <c r="C9" s="43"/>
      <c r="D9" s="43" t="s">
        <v>85</v>
      </c>
      <c r="E9" s="43"/>
      <c r="F9" s="43"/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121" t="s">
        <v>1756</v>
      </c>
      <c r="M9" s="781" t="s">
        <v>1756</v>
      </c>
    </row>
    <row r="10" spans="1:13" ht="12.75">
      <c r="A10" s="43"/>
      <c r="B10" s="375"/>
      <c r="C10" s="43"/>
      <c r="D10" s="43" t="s">
        <v>86</v>
      </c>
      <c r="E10" s="43"/>
      <c r="F10" s="43"/>
      <c r="G10" s="361">
        <v>36537.7</v>
      </c>
      <c r="H10" s="361">
        <v>69906.8</v>
      </c>
      <c r="I10" s="361">
        <v>31797.8</v>
      </c>
      <c r="J10" s="361">
        <v>63488.1</v>
      </c>
      <c r="K10" s="361">
        <v>34374.1</v>
      </c>
      <c r="L10" s="361">
        <v>-12.972628271620815</v>
      </c>
      <c r="M10" s="295">
        <v>8.10213285195831</v>
      </c>
    </row>
    <row r="11" spans="1:13" ht="12.75">
      <c r="A11" s="43"/>
      <c r="B11" s="375"/>
      <c r="C11" s="43" t="s">
        <v>87</v>
      </c>
      <c r="D11" s="43"/>
      <c r="E11" s="43"/>
      <c r="F11" s="43"/>
      <c r="G11" s="361">
        <v>-131809.8</v>
      </c>
      <c r="H11" s="361">
        <v>-279227.8</v>
      </c>
      <c r="I11" s="361">
        <v>-184856</v>
      </c>
      <c r="J11" s="361">
        <v>-370757.3</v>
      </c>
      <c r="K11" s="361">
        <v>-182359.4</v>
      </c>
      <c r="L11" s="361">
        <v>40.24450382293276</v>
      </c>
      <c r="M11" s="295">
        <v>-1.3505647639243552</v>
      </c>
    </row>
    <row r="12" spans="1:13" ht="12.75">
      <c r="A12" s="43"/>
      <c r="B12" s="375"/>
      <c r="C12" s="43"/>
      <c r="D12" s="43" t="s">
        <v>85</v>
      </c>
      <c r="E12" s="43"/>
      <c r="F12" s="43"/>
      <c r="G12" s="361">
        <v>-22441.4</v>
      </c>
      <c r="H12" s="361">
        <v>-41356.7</v>
      </c>
      <c r="I12" s="361">
        <v>-18384.6</v>
      </c>
      <c r="J12" s="361">
        <v>-51558</v>
      </c>
      <c r="K12" s="361">
        <v>-30656.7</v>
      </c>
      <c r="L12" s="361">
        <v>-18.077303555036686</v>
      </c>
      <c r="M12" s="295">
        <v>66.75206422766882</v>
      </c>
    </row>
    <row r="13" spans="1:13" ht="12.75">
      <c r="A13" s="43"/>
      <c r="B13" s="375"/>
      <c r="C13" s="43"/>
      <c r="D13" s="43" t="s">
        <v>86</v>
      </c>
      <c r="E13" s="43"/>
      <c r="F13" s="43"/>
      <c r="G13" s="361">
        <v>-109368.4</v>
      </c>
      <c r="H13" s="361">
        <v>-237871.1</v>
      </c>
      <c r="I13" s="361">
        <v>-166471.4</v>
      </c>
      <c r="J13" s="361">
        <v>-319199.3</v>
      </c>
      <c r="K13" s="361">
        <v>-151702.7</v>
      </c>
      <c r="L13" s="361">
        <v>52.21160774044422</v>
      </c>
      <c r="M13" s="295">
        <v>-8.871613982942407</v>
      </c>
    </row>
    <row r="14" spans="1:13" ht="12.75">
      <c r="A14" s="43"/>
      <c r="B14" s="375"/>
      <c r="C14" s="43" t="s">
        <v>88</v>
      </c>
      <c r="D14" s="43"/>
      <c r="E14" s="43"/>
      <c r="F14" s="43"/>
      <c r="G14" s="361">
        <v>-95272.1</v>
      </c>
      <c r="H14" s="361">
        <v>-209321</v>
      </c>
      <c r="I14" s="361">
        <v>-153058.2</v>
      </c>
      <c r="J14" s="361">
        <v>-307269.2</v>
      </c>
      <c r="K14" s="361">
        <v>-147985.3</v>
      </c>
      <c r="L14" s="361">
        <v>60.65374857906984</v>
      </c>
      <c r="M14" s="295">
        <v>-3.314360158423412</v>
      </c>
    </row>
    <row r="15" spans="1:13" ht="12.75">
      <c r="A15" s="43"/>
      <c r="B15" s="375"/>
      <c r="C15" s="43" t="s">
        <v>89</v>
      </c>
      <c r="D15" s="43"/>
      <c r="E15" s="43"/>
      <c r="F15" s="43"/>
      <c r="G15" s="361">
        <v>-6887.3</v>
      </c>
      <c r="H15" s="361">
        <v>-10478</v>
      </c>
      <c r="I15" s="361">
        <v>-7354</v>
      </c>
      <c r="J15" s="361">
        <v>-16843.7</v>
      </c>
      <c r="K15" s="361">
        <v>-5260.9</v>
      </c>
      <c r="L15" s="361">
        <v>6.77624032639786</v>
      </c>
      <c r="M15" s="295">
        <v>-28.46206146314931</v>
      </c>
    </row>
    <row r="16" spans="1:13" ht="12.75">
      <c r="A16" s="43"/>
      <c r="B16" s="375"/>
      <c r="C16" s="43"/>
      <c r="D16" s="43" t="s">
        <v>35</v>
      </c>
      <c r="E16" s="43"/>
      <c r="F16" s="43"/>
      <c r="G16" s="361">
        <v>25994.3</v>
      </c>
      <c r="H16" s="361">
        <v>52830.1</v>
      </c>
      <c r="I16" s="361">
        <v>27756.6</v>
      </c>
      <c r="J16" s="361">
        <v>51120.5</v>
      </c>
      <c r="K16" s="361">
        <v>25742.9</v>
      </c>
      <c r="L16" s="361">
        <v>6.779563211934922</v>
      </c>
      <c r="M16" s="295">
        <v>-7.254851098477469</v>
      </c>
    </row>
    <row r="17" spans="1:13" ht="12.75">
      <c r="A17" s="43"/>
      <c r="B17" s="375"/>
      <c r="C17" s="43"/>
      <c r="D17" s="43"/>
      <c r="E17" s="43" t="s">
        <v>90</v>
      </c>
      <c r="F17" s="43"/>
      <c r="G17" s="361">
        <v>12520</v>
      </c>
      <c r="H17" s="361">
        <v>27959.8</v>
      </c>
      <c r="I17" s="361">
        <v>16512.7</v>
      </c>
      <c r="J17" s="361">
        <v>28138.6</v>
      </c>
      <c r="K17" s="361">
        <v>13510.4</v>
      </c>
      <c r="L17" s="361">
        <v>31.890575079872207</v>
      </c>
      <c r="M17" s="295">
        <v>-18.181763127774385</v>
      </c>
    </row>
    <row r="18" spans="1:13" ht="12.75">
      <c r="A18" s="43"/>
      <c r="B18" s="375"/>
      <c r="C18" s="43"/>
      <c r="D18" s="43"/>
      <c r="E18" s="43" t="s">
        <v>91</v>
      </c>
      <c r="F18" s="43"/>
      <c r="G18" s="361">
        <v>8289.8</v>
      </c>
      <c r="H18" s="361">
        <v>12734.4</v>
      </c>
      <c r="I18" s="361">
        <v>3679</v>
      </c>
      <c r="J18" s="361">
        <v>6635.6</v>
      </c>
      <c r="K18" s="361">
        <v>3493.7</v>
      </c>
      <c r="L18" s="361">
        <v>-55.62015971434775</v>
      </c>
      <c r="M18" s="295">
        <v>-5.036694754009247</v>
      </c>
    </row>
    <row r="19" spans="1:13" ht="12.75">
      <c r="A19" s="43"/>
      <c r="B19" s="375"/>
      <c r="C19" s="43"/>
      <c r="D19" s="43"/>
      <c r="E19" s="43" t="s">
        <v>86</v>
      </c>
      <c r="F19" s="43"/>
      <c r="G19" s="361">
        <v>5184.5</v>
      </c>
      <c r="H19" s="361">
        <v>12135.9</v>
      </c>
      <c r="I19" s="361">
        <v>7564.9</v>
      </c>
      <c r="J19" s="361">
        <v>16346.3</v>
      </c>
      <c r="K19" s="361">
        <v>8738.8</v>
      </c>
      <c r="L19" s="361">
        <v>45.91378146397916</v>
      </c>
      <c r="M19" s="295">
        <v>15.51771999629869</v>
      </c>
    </row>
    <row r="20" spans="1:13" ht="12.75">
      <c r="A20" s="43"/>
      <c r="B20" s="375"/>
      <c r="C20" s="43"/>
      <c r="D20" s="43" t="s">
        <v>36</v>
      </c>
      <c r="E20" s="43"/>
      <c r="F20" s="43"/>
      <c r="G20" s="361">
        <v>-32881.6</v>
      </c>
      <c r="H20" s="361">
        <v>-63308.1</v>
      </c>
      <c r="I20" s="361">
        <v>-35110.6</v>
      </c>
      <c r="J20" s="361">
        <v>-67964.2</v>
      </c>
      <c r="K20" s="361">
        <v>-31003.8</v>
      </c>
      <c r="L20" s="361">
        <v>6.77886720840835</v>
      </c>
      <c r="M20" s="295">
        <v>-11.696752547663666</v>
      </c>
    </row>
    <row r="21" spans="1:13" ht="12.75">
      <c r="A21" s="43"/>
      <c r="B21" s="375"/>
      <c r="C21" s="43"/>
      <c r="D21" s="43"/>
      <c r="E21" s="43" t="s">
        <v>92</v>
      </c>
      <c r="F21" s="43"/>
      <c r="G21" s="361">
        <v>-12093.8</v>
      </c>
      <c r="H21" s="361">
        <v>-22116.2</v>
      </c>
      <c r="I21" s="361">
        <v>-11259.2</v>
      </c>
      <c r="J21" s="361">
        <v>-23350</v>
      </c>
      <c r="K21" s="361">
        <v>-8601</v>
      </c>
      <c r="L21" s="361">
        <v>-6.9010567398170855</v>
      </c>
      <c r="M21" s="295">
        <v>-23.609137416512723</v>
      </c>
    </row>
    <row r="22" spans="1:13" ht="12.75">
      <c r="A22" s="43"/>
      <c r="B22" s="375"/>
      <c r="C22" s="43"/>
      <c r="D22" s="43"/>
      <c r="E22" s="43" t="s">
        <v>90</v>
      </c>
      <c r="F22" s="43"/>
      <c r="G22" s="361">
        <v>-15857.5</v>
      </c>
      <c r="H22" s="361">
        <v>-31396.3</v>
      </c>
      <c r="I22" s="361">
        <v>-18052.4</v>
      </c>
      <c r="J22" s="361">
        <v>-32288.2</v>
      </c>
      <c r="K22" s="361">
        <v>-15210.9</v>
      </c>
      <c r="L22" s="361">
        <v>13.841399968469187</v>
      </c>
      <c r="M22" s="295">
        <v>-15.740289379805464</v>
      </c>
    </row>
    <row r="23" spans="1:13" ht="12.75">
      <c r="A23" s="43"/>
      <c r="B23" s="375"/>
      <c r="C23" s="43"/>
      <c r="D23" s="43"/>
      <c r="E23" s="43"/>
      <c r="F23" s="122" t="s">
        <v>37</v>
      </c>
      <c r="G23" s="361">
        <v>-6335.6</v>
      </c>
      <c r="H23" s="361">
        <v>-12126</v>
      </c>
      <c r="I23" s="361">
        <v>-8449.1</v>
      </c>
      <c r="J23" s="361">
        <v>-12342.6</v>
      </c>
      <c r="K23" s="361">
        <v>-3802.9</v>
      </c>
      <c r="L23" s="361">
        <v>33.3591135804028</v>
      </c>
      <c r="M23" s="295">
        <v>-54.99047235800263</v>
      </c>
    </row>
    <row r="24" spans="1:13" ht="12.75">
      <c r="A24" s="43"/>
      <c r="B24" s="375"/>
      <c r="C24" s="43"/>
      <c r="D24" s="43"/>
      <c r="E24" s="43" t="s">
        <v>38</v>
      </c>
      <c r="F24" s="43"/>
      <c r="G24" s="361">
        <v>-525.2</v>
      </c>
      <c r="H24" s="361">
        <v>-980.4</v>
      </c>
      <c r="I24" s="361">
        <v>-639.6</v>
      </c>
      <c r="J24" s="361">
        <v>-1874.5</v>
      </c>
      <c r="K24" s="361">
        <v>-557.6</v>
      </c>
      <c r="L24" s="361">
        <v>21.782178217821777</v>
      </c>
      <c r="M24" s="295">
        <v>-12.82051282051282</v>
      </c>
    </row>
    <row r="25" spans="1:13" ht="12.75">
      <c r="A25" s="43"/>
      <c r="B25" s="375"/>
      <c r="C25" s="43"/>
      <c r="D25" s="43"/>
      <c r="E25" s="43" t="s">
        <v>86</v>
      </c>
      <c r="F25" s="43"/>
      <c r="G25" s="361">
        <v>-4930.3</v>
      </c>
      <c r="H25" s="361">
        <v>-9795.6</v>
      </c>
      <c r="I25" s="361">
        <v>-5799</v>
      </c>
      <c r="J25" s="361">
        <v>-12326</v>
      </c>
      <c r="K25" s="361">
        <v>-6634.3</v>
      </c>
      <c r="L25" s="361">
        <v>17.619617467496905</v>
      </c>
      <c r="M25" s="295">
        <v>14.404207622003797</v>
      </c>
    </row>
    <row r="26" spans="1:13" ht="12.75">
      <c r="A26" s="1096"/>
      <c r="B26" s="375"/>
      <c r="C26" s="43" t="s">
        <v>93</v>
      </c>
      <c r="D26" s="43"/>
      <c r="E26" s="43"/>
      <c r="F26" s="43"/>
      <c r="G26" s="361">
        <v>-102159.4</v>
      </c>
      <c r="H26" s="361">
        <v>-219799</v>
      </c>
      <c r="I26" s="361">
        <v>-160412.2</v>
      </c>
      <c r="J26" s="361">
        <v>-324112.9</v>
      </c>
      <c r="K26" s="361">
        <v>-153246.2</v>
      </c>
      <c r="L26" s="361">
        <v>57.02147819975452</v>
      </c>
      <c r="M26" s="295">
        <v>-4.467241269678989</v>
      </c>
    </row>
    <row r="27" spans="1:13" ht="12.75">
      <c r="A27" s="43"/>
      <c r="B27" s="375"/>
      <c r="C27" s="43" t="s">
        <v>159</v>
      </c>
      <c r="D27" s="43"/>
      <c r="E27" s="43"/>
      <c r="F27" s="43"/>
      <c r="G27" s="361">
        <v>4762.9</v>
      </c>
      <c r="H27" s="361">
        <v>11749.5</v>
      </c>
      <c r="I27" s="361">
        <v>5279.7</v>
      </c>
      <c r="J27" s="361">
        <v>9117.4</v>
      </c>
      <c r="K27" s="361">
        <v>3006.6</v>
      </c>
      <c r="L27" s="361">
        <v>10.850532238762103</v>
      </c>
      <c r="M27" s="295">
        <v>-43.053582589919884</v>
      </c>
    </row>
    <row r="28" spans="1:13" ht="12.75">
      <c r="A28" s="43"/>
      <c r="B28" s="375"/>
      <c r="C28" s="43"/>
      <c r="D28" s="43" t="s">
        <v>39</v>
      </c>
      <c r="E28" s="43"/>
      <c r="F28" s="43"/>
      <c r="G28" s="361">
        <v>7781</v>
      </c>
      <c r="H28" s="361">
        <v>16506.6</v>
      </c>
      <c r="I28" s="361">
        <v>7574.8</v>
      </c>
      <c r="J28" s="361">
        <v>14917.9</v>
      </c>
      <c r="K28" s="361">
        <v>8004.2</v>
      </c>
      <c r="L28" s="361">
        <v>-2.6500449813648608</v>
      </c>
      <c r="M28" s="295">
        <v>5.66879653588213</v>
      </c>
    </row>
    <row r="29" spans="1:13" ht="12.75">
      <c r="A29" s="43"/>
      <c r="B29" s="375"/>
      <c r="C29" s="43"/>
      <c r="D29" s="43" t="s">
        <v>40</v>
      </c>
      <c r="E29" s="43"/>
      <c r="F29" s="43"/>
      <c r="G29" s="361">
        <v>-3018.1</v>
      </c>
      <c r="H29" s="361">
        <v>-4757.1</v>
      </c>
      <c r="I29" s="361">
        <v>-2295.1</v>
      </c>
      <c r="J29" s="361">
        <v>-5800.5</v>
      </c>
      <c r="K29" s="361">
        <v>-4997.6</v>
      </c>
      <c r="L29" s="361">
        <v>-23.955468672343528</v>
      </c>
      <c r="M29" s="295">
        <v>117.75086052895301</v>
      </c>
    </row>
    <row r="30" spans="1:13" ht="12.75">
      <c r="A30" s="43"/>
      <c r="B30" s="375"/>
      <c r="C30" s="43" t="s">
        <v>41</v>
      </c>
      <c r="D30" s="43"/>
      <c r="E30" s="43"/>
      <c r="F30" s="43"/>
      <c r="G30" s="361">
        <v>-97396.5</v>
      </c>
      <c r="H30" s="361">
        <v>-208049.5</v>
      </c>
      <c r="I30" s="361">
        <v>-155132.5</v>
      </c>
      <c r="J30" s="361">
        <v>-314995.5</v>
      </c>
      <c r="K30" s="361">
        <v>-150239.6</v>
      </c>
      <c r="L30" s="361">
        <v>59.2793375531975</v>
      </c>
      <c r="M30" s="295">
        <v>-3.1540135045847864</v>
      </c>
    </row>
    <row r="31" spans="1:13" ht="12.75">
      <c r="A31" s="43"/>
      <c r="B31" s="375"/>
      <c r="C31" s="43" t="s">
        <v>160</v>
      </c>
      <c r="D31" s="43"/>
      <c r="E31" s="43"/>
      <c r="F31" s="43"/>
      <c r="G31" s="361">
        <v>114122.6</v>
      </c>
      <c r="H31" s="361">
        <v>249486.8</v>
      </c>
      <c r="I31" s="361">
        <v>130059.7</v>
      </c>
      <c r="J31" s="361">
        <v>282647.7</v>
      </c>
      <c r="K31" s="361">
        <v>146706.4</v>
      </c>
      <c r="L31" s="361">
        <v>13.964893894811361</v>
      </c>
      <c r="M31" s="295">
        <v>12.799276024779388</v>
      </c>
    </row>
    <row r="32" spans="1:13" ht="12.75">
      <c r="A32" s="43"/>
      <c r="B32" s="375"/>
      <c r="C32" s="43"/>
      <c r="D32" s="43" t="s">
        <v>42</v>
      </c>
      <c r="E32" s="43"/>
      <c r="F32" s="43"/>
      <c r="G32" s="361">
        <v>116342</v>
      </c>
      <c r="H32" s="361">
        <v>257461.3</v>
      </c>
      <c r="I32" s="361">
        <v>132839</v>
      </c>
      <c r="J32" s="361">
        <v>287770.6</v>
      </c>
      <c r="K32" s="361">
        <v>148273.1</v>
      </c>
      <c r="L32" s="361">
        <v>14.17974592150728</v>
      </c>
      <c r="M32" s="295">
        <v>11.618651149135424</v>
      </c>
    </row>
    <row r="33" spans="1:13" ht="12.75">
      <c r="A33" s="43"/>
      <c r="B33" s="375"/>
      <c r="C33" s="43"/>
      <c r="D33" s="43"/>
      <c r="E33" s="43" t="s">
        <v>161</v>
      </c>
      <c r="F33" s="43"/>
      <c r="G33" s="361">
        <v>14471.1</v>
      </c>
      <c r="H33" s="361">
        <v>26796.2</v>
      </c>
      <c r="I33" s="361">
        <v>11767.6</v>
      </c>
      <c r="J33" s="361">
        <v>26673.6</v>
      </c>
      <c r="K33" s="361">
        <v>15200.2</v>
      </c>
      <c r="L33" s="361">
        <v>-18.682062870134267</v>
      </c>
      <c r="M33" s="295">
        <v>29.169924198647134</v>
      </c>
    </row>
    <row r="34" spans="1:13" ht="12.75">
      <c r="A34" s="43"/>
      <c r="B34" s="375"/>
      <c r="C34" s="43"/>
      <c r="D34" s="43"/>
      <c r="E34" s="43" t="s">
        <v>43</v>
      </c>
      <c r="F34" s="43"/>
      <c r="G34" s="361">
        <v>94301.9</v>
      </c>
      <c r="H34" s="361">
        <v>209698.5</v>
      </c>
      <c r="I34" s="361">
        <v>106189.9</v>
      </c>
      <c r="J34" s="361">
        <v>231725.3</v>
      </c>
      <c r="K34" s="361">
        <v>118447.7</v>
      </c>
      <c r="L34" s="361">
        <v>12.606320763420461</v>
      </c>
      <c r="M34" s="295">
        <v>11.543282364895347</v>
      </c>
    </row>
    <row r="35" spans="1:13" ht="12.75">
      <c r="A35" s="43"/>
      <c r="B35" s="375"/>
      <c r="C35" s="43"/>
      <c r="D35" s="43"/>
      <c r="E35" s="43" t="s">
        <v>162</v>
      </c>
      <c r="F35" s="43"/>
      <c r="G35" s="361">
        <v>6221.4</v>
      </c>
      <c r="H35" s="361">
        <v>17755.4</v>
      </c>
      <c r="I35" s="361">
        <v>13653</v>
      </c>
      <c r="J35" s="361">
        <v>25850.7</v>
      </c>
      <c r="K35" s="361">
        <v>13922.3</v>
      </c>
      <c r="L35" s="361">
        <v>119.4522133281898</v>
      </c>
      <c r="M35" s="295">
        <v>1.9724602651431868</v>
      </c>
    </row>
    <row r="36" spans="1:13" ht="12.75">
      <c r="A36" s="43"/>
      <c r="B36" s="375"/>
      <c r="C36" s="43"/>
      <c r="D36" s="43"/>
      <c r="E36" s="43" t="s">
        <v>163</v>
      </c>
      <c r="F36" s="43"/>
      <c r="G36" s="361">
        <v>1347.6</v>
      </c>
      <c r="H36" s="361">
        <v>3211.2</v>
      </c>
      <c r="I36" s="361">
        <v>1228.5</v>
      </c>
      <c r="J36" s="361">
        <v>3521</v>
      </c>
      <c r="K36" s="361">
        <v>702.9</v>
      </c>
      <c r="L36" s="361">
        <v>-8.837934105075684</v>
      </c>
      <c r="M36" s="781">
        <v>-42.78388278388279</v>
      </c>
    </row>
    <row r="37" spans="1:13" ht="12.75">
      <c r="A37" s="43"/>
      <c r="B37" s="375"/>
      <c r="C37" s="43"/>
      <c r="D37" s="43" t="s">
        <v>44</v>
      </c>
      <c r="E37" s="43"/>
      <c r="F37" s="43"/>
      <c r="G37" s="361">
        <v>-2219.4</v>
      </c>
      <c r="H37" s="361">
        <v>-7974.5</v>
      </c>
      <c r="I37" s="361">
        <v>-2779.3</v>
      </c>
      <c r="J37" s="361">
        <v>-5122.9</v>
      </c>
      <c r="K37" s="361">
        <v>-1566.7</v>
      </c>
      <c r="L37" s="361">
        <v>25.227538974497616</v>
      </c>
      <c r="M37" s="295">
        <v>-43.62969092937071</v>
      </c>
    </row>
    <row r="38" spans="1:13" ht="12.75">
      <c r="A38" s="43"/>
      <c r="B38" s="369" t="s">
        <v>164</v>
      </c>
      <c r="C38" s="833" t="s">
        <v>165</v>
      </c>
      <c r="D38" s="833"/>
      <c r="E38" s="833"/>
      <c r="F38" s="833"/>
      <c r="G38" s="359">
        <v>2536.6</v>
      </c>
      <c r="H38" s="359">
        <v>6231</v>
      </c>
      <c r="I38" s="359">
        <v>6463.9</v>
      </c>
      <c r="J38" s="359">
        <v>12578.3</v>
      </c>
      <c r="K38" s="359">
        <v>7393.1</v>
      </c>
      <c r="L38" s="359">
        <v>154.82535677678783</v>
      </c>
      <c r="M38" s="371">
        <v>14.375222388960237</v>
      </c>
    </row>
    <row r="39" spans="1:13" ht="12.75">
      <c r="A39" s="43"/>
      <c r="B39" s="372" t="s">
        <v>166</v>
      </c>
      <c r="C39" s="372"/>
      <c r="D39" s="124"/>
      <c r="E39" s="124"/>
      <c r="F39" s="124"/>
      <c r="G39" s="363">
        <v>19262.7</v>
      </c>
      <c r="H39" s="363">
        <v>47668.3</v>
      </c>
      <c r="I39" s="363">
        <v>-18608.9</v>
      </c>
      <c r="J39" s="363">
        <v>-19769.5</v>
      </c>
      <c r="K39" s="363">
        <v>3859.9000000000524</v>
      </c>
      <c r="L39" s="363">
        <v>-196.60587560414692</v>
      </c>
      <c r="M39" s="374">
        <v>-120.74222549425302</v>
      </c>
    </row>
    <row r="40" spans="1:13" ht="12.75">
      <c r="A40" s="43"/>
      <c r="B40" s="375" t="s">
        <v>167</v>
      </c>
      <c r="C40" s="43" t="s">
        <v>168</v>
      </c>
      <c r="D40" s="43"/>
      <c r="E40" s="43"/>
      <c r="F40" s="43"/>
      <c r="G40" s="361">
        <v>17400.5</v>
      </c>
      <c r="H40" s="361">
        <v>21201.7</v>
      </c>
      <c r="I40" s="361">
        <v>-14484.5</v>
      </c>
      <c r="J40" s="361">
        <v>5898.2</v>
      </c>
      <c r="K40" s="361">
        <v>661.9999999999991</v>
      </c>
      <c r="L40" s="361">
        <v>-183.24186086606707</v>
      </c>
      <c r="M40" s="295">
        <v>-104.5704028444199</v>
      </c>
    </row>
    <row r="41" spans="1:13" ht="12.75">
      <c r="A41" s="43"/>
      <c r="B41" s="375"/>
      <c r="C41" s="43" t="s">
        <v>169</v>
      </c>
      <c r="D41" s="43"/>
      <c r="E41" s="43"/>
      <c r="F41" s="43"/>
      <c r="G41" s="361">
        <v>-194.5</v>
      </c>
      <c r="H41" s="361">
        <v>1829.2</v>
      </c>
      <c r="I41" s="361">
        <v>966.4</v>
      </c>
      <c r="J41" s="361">
        <v>2852</v>
      </c>
      <c r="K41" s="361">
        <v>4459.6</v>
      </c>
      <c r="L41" s="142" t="s">
        <v>1756</v>
      </c>
      <c r="M41" s="295">
        <v>361.4652317880795</v>
      </c>
    </row>
    <row r="42" spans="1:13" ht="12.75">
      <c r="A42" s="43"/>
      <c r="B42" s="375"/>
      <c r="C42" s="43" t="s">
        <v>170</v>
      </c>
      <c r="D42" s="43"/>
      <c r="E42" s="43"/>
      <c r="F42" s="43"/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142" t="s">
        <v>1756</v>
      </c>
      <c r="M42" s="846" t="s">
        <v>1756</v>
      </c>
    </row>
    <row r="43" spans="1:13" ht="12.75">
      <c r="A43" s="43"/>
      <c r="B43" s="375"/>
      <c r="C43" s="43" t="s">
        <v>45</v>
      </c>
      <c r="D43" s="43"/>
      <c r="E43" s="43"/>
      <c r="F43" s="43"/>
      <c r="G43" s="361">
        <v>502.1</v>
      </c>
      <c r="H43" s="361">
        <v>-17675.1</v>
      </c>
      <c r="I43" s="361">
        <v>-4130.9</v>
      </c>
      <c r="J43" s="361">
        <v>-18253.9</v>
      </c>
      <c r="K43" s="361">
        <v>-12036.2</v>
      </c>
      <c r="L43" s="361">
        <v>-922.7245568611829</v>
      </c>
      <c r="M43" s="295">
        <v>191.36991938802686</v>
      </c>
    </row>
    <row r="44" spans="1:13" ht="12.75">
      <c r="A44" s="43"/>
      <c r="B44" s="375"/>
      <c r="C44" s="43"/>
      <c r="D44" s="43" t="s">
        <v>46</v>
      </c>
      <c r="E44" s="43"/>
      <c r="F44" s="43"/>
      <c r="G44" s="361">
        <v>1279.9</v>
      </c>
      <c r="H44" s="361">
        <v>-3024.2</v>
      </c>
      <c r="I44" s="361">
        <v>-1533.8</v>
      </c>
      <c r="J44" s="361">
        <v>-1009</v>
      </c>
      <c r="K44" s="361">
        <v>-3945.5</v>
      </c>
      <c r="L44" s="361">
        <v>-219.83748730369558</v>
      </c>
      <c r="M44" s="295">
        <v>157.23692789151127</v>
      </c>
    </row>
    <row r="45" spans="1:13" ht="12.75">
      <c r="A45" s="43"/>
      <c r="B45" s="375"/>
      <c r="C45" s="43"/>
      <c r="D45" s="43" t="s">
        <v>86</v>
      </c>
      <c r="E45" s="43"/>
      <c r="F45" s="43"/>
      <c r="G45" s="361">
        <v>-777.8</v>
      </c>
      <c r="H45" s="361">
        <v>-14650.9</v>
      </c>
      <c r="I45" s="361">
        <v>-2597.1</v>
      </c>
      <c r="J45" s="361">
        <v>-17244.9</v>
      </c>
      <c r="K45" s="361">
        <v>-8090.7</v>
      </c>
      <c r="L45" s="361">
        <v>233.90331704808435</v>
      </c>
      <c r="M45" s="295">
        <v>211.5282430403142</v>
      </c>
    </row>
    <row r="46" spans="1:13" ht="12.75">
      <c r="A46" s="43"/>
      <c r="B46" s="375"/>
      <c r="C46" s="43" t="s">
        <v>47</v>
      </c>
      <c r="D46" s="43"/>
      <c r="E46" s="43"/>
      <c r="F46" s="43"/>
      <c r="G46" s="361">
        <v>17092.9</v>
      </c>
      <c r="H46" s="361">
        <v>37047.6</v>
      </c>
      <c r="I46" s="361">
        <v>-11320</v>
      </c>
      <c r="J46" s="361">
        <v>21300.1</v>
      </c>
      <c r="K46" s="361">
        <v>8238.6</v>
      </c>
      <c r="L46" s="361">
        <v>-166.22632789052764</v>
      </c>
      <c r="M46" s="295">
        <v>-172.7791519434629</v>
      </c>
    </row>
    <row r="47" spans="1:13" ht="12.75">
      <c r="A47" s="43"/>
      <c r="B47" s="375"/>
      <c r="C47" s="43"/>
      <c r="D47" s="43" t="s">
        <v>46</v>
      </c>
      <c r="E47" s="43"/>
      <c r="F47" s="43"/>
      <c r="G47" s="361">
        <v>8248.7</v>
      </c>
      <c r="H47" s="361">
        <v>19554.6</v>
      </c>
      <c r="I47" s="361">
        <v>-8622.6</v>
      </c>
      <c r="J47" s="361">
        <v>21968.9</v>
      </c>
      <c r="K47" s="361">
        <v>8778.8</v>
      </c>
      <c r="L47" s="361">
        <v>-204.5328354771055</v>
      </c>
      <c r="M47" s="295">
        <v>-201.81151856748545</v>
      </c>
    </row>
    <row r="48" spans="1:13" ht="12.75">
      <c r="A48" s="43"/>
      <c r="B48" s="375"/>
      <c r="C48" s="43"/>
      <c r="D48" s="43" t="s">
        <v>171</v>
      </c>
      <c r="E48" s="43"/>
      <c r="F48" s="43"/>
      <c r="G48" s="361">
        <v>-1886.1</v>
      </c>
      <c r="H48" s="361">
        <v>-2899</v>
      </c>
      <c r="I48" s="361">
        <v>-1527.4</v>
      </c>
      <c r="J48" s="361">
        <v>-3933.5</v>
      </c>
      <c r="K48" s="361">
        <v>248.29999999999944</v>
      </c>
      <c r="L48" s="361">
        <v>-19.01807963522612</v>
      </c>
      <c r="M48" s="295">
        <v>-116.25638339662167</v>
      </c>
    </row>
    <row r="49" spans="1:13" ht="12.75">
      <c r="A49" s="43"/>
      <c r="B49" s="375"/>
      <c r="C49" s="43"/>
      <c r="D49" s="43"/>
      <c r="E49" s="43" t="s">
        <v>172</v>
      </c>
      <c r="F49" s="43"/>
      <c r="G49" s="361">
        <v>-1831.1</v>
      </c>
      <c r="H49" s="361">
        <v>-2832.4</v>
      </c>
      <c r="I49" s="361">
        <v>-1519.9</v>
      </c>
      <c r="J49" s="361">
        <v>-3901.5</v>
      </c>
      <c r="K49" s="361">
        <v>256.09999999999945</v>
      </c>
      <c r="L49" s="361">
        <v>-16.995248757577404</v>
      </c>
      <c r="M49" s="295">
        <v>-116.84979274952296</v>
      </c>
    </row>
    <row r="50" spans="1:13" ht="12.75">
      <c r="A50" s="43"/>
      <c r="B50" s="375"/>
      <c r="C50" s="43"/>
      <c r="D50" s="43"/>
      <c r="E50" s="43"/>
      <c r="F50" s="43" t="s">
        <v>173</v>
      </c>
      <c r="G50" s="361">
        <v>2905.1</v>
      </c>
      <c r="H50" s="361">
        <v>7287.9</v>
      </c>
      <c r="I50" s="361">
        <v>3771.8</v>
      </c>
      <c r="J50" s="361">
        <v>6841.6</v>
      </c>
      <c r="K50" s="361">
        <v>5763.4</v>
      </c>
      <c r="L50" s="361">
        <v>29.833740662972026</v>
      </c>
      <c r="M50" s="295">
        <v>52.80237552362266</v>
      </c>
    </row>
    <row r="51" spans="1:13" ht="12.75">
      <c r="A51" s="43"/>
      <c r="B51" s="375"/>
      <c r="C51" s="43"/>
      <c r="D51" s="43"/>
      <c r="E51" s="43"/>
      <c r="F51" s="43" t="s">
        <v>174</v>
      </c>
      <c r="G51" s="361">
        <v>-4736.2</v>
      </c>
      <c r="H51" s="361">
        <v>-10120.3</v>
      </c>
      <c r="I51" s="361">
        <v>-5291.7</v>
      </c>
      <c r="J51" s="361">
        <v>-10743.1</v>
      </c>
      <c r="K51" s="361">
        <v>-5507.3</v>
      </c>
      <c r="L51" s="361">
        <v>11.728812127866222</v>
      </c>
      <c r="M51" s="295">
        <v>4.074305043747763</v>
      </c>
    </row>
    <row r="52" spans="1:13" ht="12.75">
      <c r="A52" s="43"/>
      <c r="B52" s="375"/>
      <c r="C52" s="43"/>
      <c r="D52" s="43"/>
      <c r="E52" s="43" t="s">
        <v>48</v>
      </c>
      <c r="F52" s="43"/>
      <c r="G52" s="361">
        <v>-55</v>
      </c>
      <c r="H52" s="361">
        <v>-66.6</v>
      </c>
      <c r="I52" s="361">
        <v>-7.5</v>
      </c>
      <c r="J52" s="361">
        <v>-32</v>
      </c>
      <c r="K52" s="361">
        <v>-7.8</v>
      </c>
      <c r="L52" s="361">
        <v>-86.36363636363636</v>
      </c>
      <c r="M52" s="295">
        <v>4</v>
      </c>
    </row>
    <row r="53" spans="1:13" ht="12.75">
      <c r="A53" s="43"/>
      <c r="B53" s="375"/>
      <c r="C53" s="43"/>
      <c r="D53" s="43" t="s">
        <v>49</v>
      </c>
      <c r="E53" s="43"/>
      <c r="F53" s="43"/>
      <c r="G53" s="361">
        <v>10730.3</v>
      </c>
      <c r="H53" s="361">
        <v>20392</v>
      </c>
      <c r="I53" s="361">
        <v>-7502.7</v>
      </c>
      <c r="J53" s="361">
        <v>-2979.7</v>
      </c>
      <c r="K53" s="361">
        <v>-1353</v>
      </c>
      <c r="L53" s="361">
        <v>-169.92069187254785</v>
      </c>
      <c r="M53" s="295">
        <v>-81.96649206285737</v>
      </c>
    </row>
    <row r="54" spans="1:13" ht="12.75">
      <c r="A54" s="43"/>
      <c r="B54" s="375"/>
      <c r="C54" s="43"/>
      <c r="D54" s="43"/>
      <c r="E54" s="43" t="s">
        <v>1192</v>
      </c>
      <c r="F54" s="43"/>
      <c r="G54" s="361">
        <v>-3.2</v>
      </c>
      <c r="H54" s="361">
        <v>-3.4</v>
      </c>
      <c r="I54" s="361">
        <v>-0.1</v>
      </c>
      <c r="J54" s="361">
        <v>44.8</v>
      </c>
      <c r="K54" s="361">
        <v>-22.5</v>
      </c>
      <c r="L54" s="142" t="s">
        <v>1756</v>
      </c>
      <c r="M54" s="846" t="s">
        <v>1756</v>
      </c>
    </row>
    <row r="55" spans="1:13" ht="12.75">
      <c r="A55" s="43"/>
      <c r="B55" s="375"/>
      <c r="C55" s="43"/>
      <c r="D55" s="43"/>
      <c r="E55" s="43" t="s">
        <v>50</v>
      </c>
      <c r="F55" s="43"/>
      <c r="G55" s="361">
        <v>10733.5</v>
      </c>
      <c r="H55" s="361">
        <v>20395.4</v>
      </c>
      <c r="I55" s="361">
        <v>-7502.6</v>
      </c>
      <c r="J55" s="361">
        <v>-3024.5</v>
      </c>
      <c r="K55" s="361">
        <v>-1330.5</v>
      </c>
      <c r="L55" s="361">
        <v>-169.89891461312712</v>
      </c>
      <c r="M55" s="781">
        <v>-82.26614773545171</v>
      </c>
    </row>
    <row r="56" spans="1:13" ht="12.75">
      <c r="A56" s="43"/>
      <c r="B56" s="375"/>
      <c r="C56" s="43"/>
      <c r="D56" s="43" t="s">
        <v>51</v>
      </c>
      <c r="E56" s="43"/>
      <c r="F56" s="43"/>
      <c r="G56" s="361">
        <v>0</v>
      </c>
      <c r="H56" s="361">
        <v>0</v>
      </c>
      <c r="I56" s="361">
        <v>6332.7</v>
      </c>
      <c r="J56" s="361">
        <v>6244.4</v>
      </c>
      <c r="K56" s="361">
        <v>564.5</v>
      </c>
      <c r="L56" s="142" t="s">
        <v>1756</v>
      </c>
      <c r="M56" s="846" t="s">
        <v>1756</v>
      </c>
    </row>
    <row r="57" spans="1:13" ht="12.75">
      <c r="A57" s="43"/>
      <c r="B57" s="375" t="s">
        <v>175</v>
      </c>
      <c r="C57" s="43"/>
      <c r="D57" s="43"/>
      <c r="E57" s="43"/>
      <c r="F57" s="43"/>
      <c r="G57" s="361">
        <v>36663.2</v>
      </c>
      <c r="H57" s="361">
        <v>68870</v>
      </c>
      <c r="I57" s="361">
        <v>-33093.4</v>
      </c>
      <c r="J57" s="361">
        <v>-13871.3</v>
      </c>
      <c r="K57" s="361">
        <v>4521.900000000052</v>
      </c>
      <c r="L57" s="361">
        <v>-190.26326125379128</v>
      </c>
      <c r="M57" s="295">
        <v>-113.66405385968214</v>
      </c>
    </row>
    <row r="58" spans="1:13" ht="12.75">
      <c r="A58" s="43"/>
      <c r="B58" s="369" t="s">
        <v>176</v>
      </c>
      <c r="C58" s="833" t="s">
        <v>178</v>
      </c>
      <c r="D58" s="833"/>
      <c r="E58" s="833"/>
      <c r="F58" s="833"/>
      <c r="G58" s="359">
        <v>2600.899999999994</v>
      </c>
      <c r="H58" s="359">
        <v>-3719.5999999999913</v>
      </c>
      <c r="I58" s="359">
        <v>8949.200000000012</v>
      </c>
      <c r="J58" s="359">
        <v>7261.099999999962</v>
      </c>
      <c r="K58" s="359">
        <v>-10309.500000000051</v>
      </c>
      <c r="L58" s="359">
        <v>244.08089507478303</v>
      </c>
      <c r="M58" s="371">
        <v>-215.20024136235682</v>
      </c>
    </row>
    <row r="59" spans="1:13" ht="12.75">
      <c r="A59" s="43"/>
      <c r="B59" s="372" t="s">
        <v>179</v>
      </c>
      <c r="C59" s="124"/>
      <c r="D59" s="124"/>
      <c r="E59" s="124"/>
      <c r="F59" s="124"/>
      <c r="G59" s="363">
        <v>39264.1</v>
      </c>
      <c r="H59" s="363">
        <v>65150.4</v>
      </c>
      <c r="I59" s="363">
        <v>-24144.2</v>
      </c>
      <c r="J59" s="363">
        <v>-6610.2</v>
      </c>
      <c r="K59" s="363">
        <v>-5787.6</v>
      </c>
      <c r="L59" s="363">
        <v>-161.49179530410734</v>
      </c>
      <c r="M59" s="374">
        <v>-76.029025604493</v>
      </c>
    </row>
    <row r="60" spans="1:13" ht="12.75">
      <c r="A60" s="43"/>
      <c r="B60" s="375" t="s">
        <v>180</v>
      </c>
      <c r="C60" s="43"/>
      <c r="D60" s="43"/>
      <c r="E60" s="43"/>
      <c r="F60" s="43"/>
      <c r="G60" s="361">
        <v>-39264.1</v>
      </c>
      <c r="H60" s="361">
        <v>-65150.4</v>
      </c>
      <c r="I60" s="361">
        <v>24144.2</v>
      </c>
      <c r="J60" s="361">
        <v>6610.2</v>
      </c>
      <c r="K60" s="361">
        <v>5787.6</v>
      </c>
      <c r="L60" s="361">
        <v>-161.49179530410734</v>
      </c>
      <c r="M60" s="295">
        <v>-76.029025604493</v>
      </c>
    </row>
    <row r="61" spans="1:13" ht="12.75">
      <c r="A61" s="43"/>
      <c r="B61" s="375"/>
      <c r="C61" s="43" t="s">
        <v>52</v>
      </c>
      <c r="D61" s="43"/>
      <c r="E61" s="43"/>
      <c r="F61" s="43"/>
      <c r="G61" s="361">
        <v>-39264.2</v>
      </c>
      <c r="H61" s="361">
        <v>-65069.7</v>
      </c>
      <c r="I61" s="361">
        <v>24231</v>
      </c>
      <c r="J61" s="361">
        <v>3311.400000000005</v>
      </c>
      <c r="K61" s="361">
        <v>6029.5</v>
      </c>
      <c r="L61" s="361">
        <v>-161.71270521238176</v>
      </c>
      <c r="M61" s="295">
        <v>-75.11658619124262</v>
      </c>
    </row>
    <row r="62" spans="1:13" ht="12.75">
      <c r="A62" s="43"/>
      <c r="B62" s="375"/>
      <c r="C62" s="43"/>
      <c r="D62" s="43" t="s">
        <v>1192</v>
      </c>
      <c r="E62" s="43"/>
      <c r="F62" s="43"/>
      <c r="G62" s="361">
        <v>-27009.4</v>
      </c>
      <c r="H62" s="361">
        <v>-45751.3</v>
      </c>
      <c r="I62" s="361">
        <v>19024.6</v>
      </c>
      <c r="J62" s="361">
        <v>4398.2</v>
      </c>
      <c r="K62" s="361">
        <v>-373</v>
      </c>
      <c r="L62" s="361">
        <v>-170.43695898464978</v>
      </c>
      <c r="M62" s="295">
        <v>-101.96061940855523</v>
      </c>
    </row>
    <row r="63" spans="1:13" ht="12.75">
      <c r="A63" s="43"/>
      <c r="B63" s="375"/>
      <c r="C63" s="43"/>
      <c r="D63" s="43" t="s">
        <v>50</v>
      </c>
      <c r="E63" s="43"/>
      <c r="F63" s="43"/>
      <c r="G63" s="361">
        <v>-12254.8</v>
      </c>
      <c r="H63" s="361">
        <v>-19318.4</v>
      </c>
      <c r="I63" s="361">
        <v>5206.4</v>
      </c>
      <c r="J63" s="361">
        <v>-1086.8</v>
      </c>
      <c r="K63" s="361">
        <v>6402.5</v>
      </c>
      <c r="L63" s="361">
        <v>-142.48457747168456</v>
      </c>
      <c r="M63" s="295">
        <v>22.973647818070077</v>
      </c>
    </row>
    <row r="64" spans="1:13" ht="12.75">
      <c r="A64" s="43"/>
      <c r="B64" s="375"/>
      <c r="C64" s="43" t="s">
        <v>181</v>
      </c>
      <c r="D64" s="43"/>
      <c r="E64" s="43"/>
      <c r="F64" s="43"/>
      <c r="G64" s="361">
        <v>0.1</v>
      </c>
      <c r="H64" s="361">
        <v>-80.7</v>
      </c>
      <c r="I64" s="361">
        <v>-86.8</v>
      </c>
      <c r="J64" s="361">
        <v>3298.8</v>
      </c>
      <c r="K64" s="361">
        <v>-241.9</v>
      </c>
      <c r="L64" s="142" t="s">
        <v>1756</v>
      </c>
      <c r="M64" s="846" t="s">
        <v>1756</v>
      </c>
    </row>
    <row r="65" spans="1:13" ht="13.5" thickBot="1">
      <c r="A65" s="855"/>
      <c r="B65" s="856" t="s">
        <v>53</v>
      </c>
      <c r="C65" s="857"/>
      <c r="D65" s="857"/>
      <c r="E65" s="857"/>
      <c r="F65" s="857"/>
      <c r="G65" s="623">
        <v>-28533.8</v>
      </c>
      <c r="H65" s="623">
        <v>-44758.4</v>
      </c>
      <c r="I65" s="623">
        <v>16641.5</v>
      </c>
      <c r="J65" s="623">
        <v>3630.5</v>
      </c>
      <c r="K65" s="623">
        <v>4434.6</v>
      </c>
      <c r="L65" s="623">
        <v>-158.3220601532218</v>
      </c>
      <c r="M65" s="858">
        <v>-73.35216176426404</v>
      </c>
    </row>
    <row r="66" ht="13.5" thickTop="1">
      <c r="B66" s="48" t="s">
        <v>1228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I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398" t="s">
        <v>199</v>
      </c>
      <c r="B1" s="1398"/>
      <c r="C1" s="1398"/>
      <c r="D1" s="1398"/>
      <c r="E1" s="1398"/>
      <c r="F1" s="1398"/>
      <c r="G1" s="1398"/>
      <c r="H1" s="1398"/>
      <c r="I1" s="1398"/>
    </row>
    <row r="2" spans="1:9" ht="15" customHeight="1">
      <c r="A2" s="1539" t="s">
        <v>684</v>
      </c>
      <c r="B2" s="1539"/>
      <c r="C2" s="1539"/>
      <c r="D2" s="1539"/>
      <c r="E2" s="1539"/>
      <c r="F2" s="1539"/>
      <c r="G2" s="1539"/>
      <c r="H2" s="1539"/>
      <c r="I2" s="1539"/>
    </row>
    <row r="3" spans="1:9" ht="15" customHeight="1" thickBot="1">
      <c r="A3" s="1415" t="s">
        <v>755</v>
      </c>
      <c r="B3" s="1415"/>
      <c r="C3" s="1415"/>
      <c r="D3" s="1415"/>
      <c r="E3" s="1415"/>
      <c r="F3" s="1415"/>
      <c r="G3" s="1415"/>
      <c r="H3" s="1415"/>
      <c r="I3" s="1415"/>
    </row>
    <row r="4" spans="1:9" ht="15" customHeight="1" thickTop="1">
      <c r="A4" s="549" t="s">
        <v>1625</v>
      </c>
      <c r="B4" s="550" t="s">
        <v>201</v>
      </c>
      <c r="C4" s="550" t="s">
        <v>182</v>
      </c>
      <c r="D4" s="550" t="s">
        <v>942</v>
      </c>
      <c r="E4" s="550" t="s">
        <v>943</v>
      </c>
      <c r="F4" s="550" t="s">
        <v>1642</v>
      </c>
      <c r="G4" s="550" t="s">
        <v>638</v>
      </c>
      <c r="H4" s="550" t="s">
        <v>8</v>
      </c>
      <c r="I4" s="551" t="s">
        <v>995</v>
      </c>
    </row>
    <row r="5" spans="1:9" ht="15" customHeight="1">
      <c r="A5" s="252" t="s">
        <v>184</v>
      </c>
      <c r="B5" s="184">
        <v>728.7</v>
      </c>
      <c r="C5" s="184">
        <v>726.1</v>
      </c>
      <c r="D5" s="184">
        <v>980.096</v>
      </c>
      <c r="E5" s="184">
        <v>957.5</v>
      </c>
      <c r="F5" s="184">
        <v>2133.8</v>
      </c>
      <c r="G5" s="184">
        <v>3417.43</v>
      </c>
      <c r="H5" s="184">
        <v>3939.5</v>
      </c>
      <c r="I5" s="267">
        <v>2628.646</v>
      </c>
    </row>
    <row r="6" spans="1:9" ht="15" customHeight="1">
      <c r="A6" s="252" t="s">
        <v>185</v>
      </c>
      <c r="B6" s="184">
        <v>980.1</v>
      </c>
      <c r="C6" s="184">
        <v>1117.4</v>
      </c>
      <c r="D6" s="184">
        <v>977.561</v>
      </c>
      <c r="E6" s="184">
        <v>1207.954</v>
      </c>
      <c r="F6" s="184">
        <v>1655.209</v>
      </c>
      <c r="G6" s="184">
        <v>2820.1</v>
      </c>
      <c r="H6" s="184">
        <v>4235.2</v>
      </c>
      <c r="I6" s="267">
        <v>4914.036</v>
      </c>
    </row>
    <row r="7" spans="1:9" ht="15" customHeight="1">
      <c r="A7" s="252" t="s">
        <v>186</v>
      </c>
      <c r="B7" s="184">
        <v>1114.2</v>
      </c>
      <c r="C7" s="184">
        <v>1316.8</v>
      </c>
      <c r="D7" s="184">
        <v>907.879</v>
      </c>
      <c r="E7" s="184">
        <v>865.719</v>
      </c>
      <c r="F7" s="184">
        <v>2411.6</v>
      </c>
      <c r="G7" s="184">
        <v>1543.517</v>
      </c>
      <c r="H7" s="184">
        <v>4145.5</v>
      </c>
      <c r="I7" s="267">
        <v>4589.347</v>
      </c>
    </row>
    <row r="8" spans="1:9" ht="15" customHeight="1">
      <c r="A8" s="252" t="s">
        <v>187</v>
      </c>
      <c r="B8" s="184">
        <v>1019.2</v>
      </c>
      <c r="C8" s="184">
        <v>1186.5</v>
      </c>
      <c r="D8" s="184">
        <v>1103.189</v>
      </c>
      <c r="E8" s="184">
        <v>1188.259</v>
      </c>
      <c r="F8" s="184">
        <v>2065.7</v>
      </c>
      <c r="G8" s="184">
        <v>1571.367</v>
      </c>
      <c r="H8" s="184">
        <v>3894.8</v>
      </c>
      <c r="I8" s="267">
        <v>2064.913</v>
      </c>
    </row>
    <row r="9" spans="1:9" ht="15" customHeight="1">
      <c r="A9" s="252" t="s">
        <v>188</v>
      </c>
      <c r="B9" s="184">
        <v>1354.5</v>
      </c>
      <c r="C9" s="184">
        <v>1205.8</v>
      </c>
      <c r="D9" s="184">
        <v>1583.675</v>
      </c>
      <c r="E9" s="184">
        <v>1661.361</v>
      </c>
      <c r="F9" s="184">
        <v>2859.9</v>
      </c>
      <c r="G9" s="184">
        <v>2301.56</v>
      </c>
      <c r="H9" s="184">
        <v>4767.4</v>
      </c>
      <c r="I9" s="267">
        <v>3784.984</v>
      </c>
    </row>
    <row r="10" spans="1:9" ht="15" customHeight="1">
      <c r="A10" s="252" t="s">
        <v>189</v>
      </c>
      <c r="B10" s="184">
        <v>996.9</v>
      </c>
      <c r="C10" s="184">
        <v>1394.9</v>
      </c>
      <c r="D10" s="184">
        <v>1156.237</v>
      </c>
      <c r="E10" s="184">
        <v>1643.985</v>
      </c>
      <c r="F10" s="184">
        <v>3805.5</v>
      </c>
      <c r="G10" s="184">
        <v>2016.824</v>
      </c>
      <c r="H10" s="184">
        <v>4917.8</v>
      </c>
      <c r="I10" s="267">
        <v>4026.84</v>
      </c>
    </row>
    <row r="11" spans="1:9" ht="15" customHeight="1">
      <c r="A11" s="252" t="s">
        <v>190</v>
      </c>
      <c r="B11" s="184">
        <v>1503.6</v>
      </c>
      <c r="C11" s="184">
        <v>1154.4</v>
      </c>
      <c r="D11" s="184">
        <v>603.806</v>
      </c>
      <c r="E11" s="184">
        <v>716.981</v>
      </c>
      <c r="F11" s="184">
        <v>2962.1</v>
      </c>
      <c r="G11" s="184">
        <v>2007.5</v>
      </c>
      <c r="H11" s="184">
        <v>5107.5</v>
      </c>
      <c r="I11" s="267"/>
    </row>
    <row r="12" spans="1:9" ht="15" customHeight="1">
      <c r="A12" s="252" t="s">
        <v>191</v>
      </c>
      <c r="B12" s="184">
        <v>1717.9</v>
      </c>
      <c r="C12" s="184">
        <v>1107.8</v>
      </c>
      <c r="D12" s="184">
        <v>603.011</v>
      </c>
      <c r="E12" s="184">
        <v>1428.479</v>
      </c>
      <c r="F12" s="184">
        <v>1963.1</v>
      </c>
      <c r="G12" s="184">
        <v>2480.095</v>
      </c>
      <c r="H12" s="184">
        <v>3755.8</v>
      </c>
      <c r="I12" s="267"/>
    </row>
    <row r="13" spans="1:9" ht="15" customHeight="1">
      <c r="A13" s="252" t="s">
        <v>192</v>
      </c>
      <c r="B13" s="184">
        <v>2060.5</v>
      </c>
      <c r="C13" s="184">
        <v>1567.2</v>
      </c>
      <c r="D13" s="184">
        <v>1398.554</v>
      </c>
      <c r="E13" s="184">
        <v>2052.853</v>
      </c>
      <c r="F13" s="184">
        <v>3442.1</v>
      </c>
      <c r="G13" s="184">
        <v>3768.18</v>
      </c>
      <c r="H13" s="184">
        <v>4382.1</v>
      </c>
      <c r="I13" s="267"/>
    </row>
    <row r="14" spans="1:9" ht="15" customHeight="1">
      <c r="A14" s="252" t="s">
        <v>1463</v>
      </c>
      <c r="B14" s="184">
        <v>1309.9</v>
      </c>
      <c r="C14" s="184">
        <v>1830.8</v>
      </c>
      <c r="D14" s="184">
        <v>916.412</v>
      </c>
      <c r="E14" s="184">
        <v>2714.843</v>
      </c>
      <c r="F14" s="184">
        <v>3420.2</v>
      </c>
      <c r="G14" s="184">
        <v>3495.035</v>
      </c>
      <c r="H14" s="184">
        <v>3427.2</v>
      </c>
      <c r="I14" s="267"/>
    </row>
    <row r="15" spans="1:9" ht="15" customHeight="1">
      <c r="A15" s="252" t="s">
        <v>1464</v>
      </c>
      <c r="B15" s="184">
        <v>1455.4</v>
      </c>
      <c r="C15" s="184">
        <v>1825.2</v>
      </c>
      <c r="D15" s="184">
        <v>1181.457</v>
      </c>
      <c r="E15" s="184">
        <v>1711.2</v>
      </c>
      <c r="F15" s="184">
        <v>2205.73</v>
      </c>
      <c r="G15" s="47">
        <v>3452.1</v>
      </c>
      <c r="H15" s="47">
        <v>3016.2</v>
      </c>
      <c r="I15" s="552"/>
    </row>
    <row r="16" spans="1:9" ht="15" customHeight="1">
      <c r="A16" s="252" t="s">
        <v>1465</v>
      </c>
      <c r="B16" s="184">
        <v>1016</v>
      </c>
      <c r="C16" s="184">
        <v>1900.2</v>
      </c>
      <c r="D16" s="184">
        <v>1394</v>
      </c>
      <c r="E16" s="184">
        <v>1571.796</v>
      </c>
      <c r="F16" s="184">
        <v>3091.435</v>
      </c>
      <c r="G16" s="184">
        <v>4253.095</v>
      </c>
      <c r="H16" s="184">
        <v>2113.92</v>
      </c>
      <c r="I16" s="267"/>
    </row>
    <row r="17" spans="1:9" ht="15" customHeight="1" thickBot="1">
      <c r="A17" s="255" t="s">
        <v>1468</v>
      </c>
      <c r="B17" s="236">
        <v>15256.9</v>
      </c>
      <c r="C17" s="236">
        <v>16333.1</v>
      </c>
      <c r="D17" s="236">
        <v>12805.877000000002</v>
      </c>
      <c r="E17" s="236">
        <v>17720.93</v>
      </c>
      <c r="F17" s="236">
        <v>32016.374</v>
      </c>
      <c r="G17" s="236">
        <v>33126.803</v>
      </c>
      <c r="H17" s="236">
        <v>47702.92</v>
      </c>
      <c r="I17" s="318">
        <v>22008.766</v>
      </c>
    </row>
    <row r="18" spans="1:9" ht="15" customHeight="1" thickTop="1">
      <c r="A18" s="15"/>
      <c r="B18" s="15"/>
      <c r="C18" s="15"/>
      <c r="D18" s="15"/>
      <c r="E18" s="15"/>
      <c r="F18" s="1"/>
      <c r="G18" s="15"/>
      <c r="H18" s="48"/>
      <c r="I18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B30" sqref="B30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9.7109375" style="0" customWidth="1"/>
    <col min="4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398" t="s">
        <v>1044</v>
      </c>
      <c r="C1" s="1398"/>
      <c r="D1" s="1398"/>
      <c r="E1" s="1398"/>
      <c r="F1" s="1398"/>
      <c r="G1" s="1398"/>
      <c r="H1" s="1398"/>
      <c r="I1" s="1398"/>
      <c r="J1" s="1398"/>
      <c r="K1" s="1398"/>
      <c r="L1" s="1398"/>
    </row>
    <row r="2" spans="1:12" ht="15.75">
      <c r="A2" s="15"/>
      <c r="B2" s="1399" t="s">
        <v>1724</v>
      </c>
      <c r="C2" s="1399"/>
      <c r="D2" s="1399"/>
      <c r="E2" s="1399"/>
      <c r="F2" s="1399"/>
      <c r="G2" s="1399"/>
      <c r="H2" s="1399"/>
      <c r="I2" s="1399"/>
      <c r="J2" s="1399"/>
      <c r="K2" s="1399"/>
      <c r="L2" s="1399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394" t="s">
        <v>755</v>
      </c>
      <c r="K3" s="1394"/>
      <c r="L3" s="1394"/>
    </row>
    <row r="4" spans="1:12" ht="13.5" thickTop="1">
      <c r="A4" s="15"/>
      <c r="B4" s="1382" t="s">
        <v>1409</v>
      </c>
      <c r="C4" s="1381">
        <f>'[1]MAC'!B5</f>
        <v>2009</v>
      </c>
      <c r="D4" s="1381">
        <f>'[1]MAC'!C5</f>
        <v>2010</v>
      </c>
      <c r="E4" s="1381">
        <f>'[1]MAC'!D5</f>
        <v>2010</v>
      </c>
      <c r="F4" s="1381">
        <f>'[1]MAC'!E5</f>
        <v>2011</v>
      </c>
      <c r="G4" s="1388" t="s">
        <v>592</v>
      </c>
      <c r="H4" s="1389"/>
      <c r="I4" s="1389"/>
      <c r="J4" s="1389"/>
      <c r="K4" s="1389"/>
      <c r="L4" s="1390"/>
    </row>
    <row r="5" spans="1:12" ht="12.75">
      <c r="A5" s="15"/>
      <c r="B5" s="1383"/>
      <c r="C5" s="1377"/>
      <c r="D5" s="1377"/>
      <c r="E5" s="1377"/>
      <c r="F5" s="1377"/>
      <c r="G5" s="1378" t="s">
        <v>8</v>
      </c>
      <c r="H5" s="1379"/>
      <c r="I5" s="1376"/>
      <c r="J5" s="1378" t="s">
        <v>1665</v>
      </c>
      <c r="K5" s="1379"/>
      <c r="L5" s="1364"/>
    </row>
    <row r="6" spans="1:12" ht="12.75">
      <c r="A6" s="15"/>
      <c r="B6" s="1380"/>
      <c r="C6" s="302" t="str">
        <f>'[1]MAC'!B6</f>
        <v>Jul</v>
      </c>
      <c r="D6" s="302" t="str">
        <f>'[1]MAC'!C6</f>
        <v>Jan</v>
      </c>
      <c r="E6" s="302" t="str">
        <f>'[1]MAC'!D6</f>
        <v>Jul  (p)</v>
      </c>
      <c r="F6" s="302" t="str">
        <f>'[1]MAC'!E6</f>
        <v>Jan (e)</v>
      </c>
      <c r="G6" s="1365" t="s">
        <v>945</v>
      </c>
      <c r="H6" s="1366"/>
      <c r="I6" s="191" t="s">
        <v>919</v>
      </c>
      <c r="J6" s="1365" t="s">
        <v>945</v>
      </c>
      <c r="K6" s="1366"/>
      <c r="L6" s="303" t="s">
        <v>919</v>
      </c>
    </row>
    <row r="7" spans="1:12" ht="15" customHeight="1">
      <c r="A7" s="27"/>
      <c r="B7" s="304" t="s">
        <v>1725</v>
      </c>
      <c r="C7" s="51">
        <f>C8-C9</f>
        <v>218753.82648954002</v>
      </c>
      <c r="D7" s="51">
        <f>D8-D9</f>
        <v>191808.258895774</v>
      </c>
      <c r="E7" s="51">
        <f>E8-E9</f>
        <v>203012.916448402</v>
      </c>
      <c r="F7" s="51">
        <f>F8-F9</f>
        <v>201586.340308664</v>
      </c>
      <c r="G7" s="85">
        <f>D7-C7+C28</f>
        <v>-26945.567593766027</v>
      </c>
      <c r="H7" s="91" t="s">
        <v>889</v>
      </c>
      <c r="I7" s="51">
        <f>G7/C7*100</f>
        <v>-12.317758288472481</v>
      </c>
      <c r="J7" s="85">
        <f>F7-E7+C29</f>
        <v>-1426.5761397379974</v>
      </c>
      <c r="K7" s="90" t="s">
        <v>890</v>
      </c>
      <c r="L7" s="305">
        <f>J7/E7*100</f>
        <v>-0.7027021554564868</v>
      </c>
    </row>
    <row r="8" spans="1:12" ht="15" customHeight="1">
      <c r="A8" s="15"/>
      <c r="B8" s="252" t="s">
        <v>1726</v>
      </c>
      <c r="C8" s="50">
        <f>'[1]Data inputs for Bartamane'!B40</f>
        <v>224745.60136872003</v>
      </c>
      <c r="D8" s="50">
        <f>'[1]Data inputs for Bartamane'!C40</f>
        <v>197371.987565004</v>
      </c>
      <c r="E8" s="50">
        <f>'[1]Data inputs for Bartamane'!D40</f>
        <v>211686.664160922</v>
      </c>
      <c r="F8" s="50">
        <f>'[1]Data inputs for Bartamane'!E40</f>
        <v>209899.436265704</v>
      </c>
      <c r="G8" s="93">
        <f>D8-C8</f>
        <v>-27373.613803716027</v>
      </c>
      <c r="H8" s="87"/>
      <c r="I8" s="50">
        <f aca="true" t="shared" si="0" ref="I8:I24">G8/C8*100</f>
        <v>-12.179821823879251</v>
      </c>
      <c r="J8" s="93">
        <f aca="true" t="shared" si="1" ref="J8:J24">F8-E8</f>
        <v>-1787.2278952180059</v>
      </c>
      <c r="K8" s="86"/>
      <c r="L8" s="306">
        <f aca="true" t="shared" si="2" ref="L8:L24">J8/E8*100</f>
        <v>-0.8442798710547841</v>
      </c>
    </row>
    <row r="9" spans="1:12" ht="15" customHeight="1">
      <c r="A9" s="15"/>
      <c r="B9" s="307" t="s">
        <v>1727</v>
      </c>
      <c r="C9" s="50">
        <f>'[1]Data inputs for Bartamane'!B67</f>
        <v>5991.7748791799995</v>
      </c>
      <c r="D9" s="50">
        <f>'[1]Data inputs for Bartamane'!C67</f>
        <v>5563.7286692299995</v>
      </c>
      <c r="E9" s="50">
        <f>'[1]Data inputs for Bartamane'!D67</f>
        <v>8673.747712519998</v>
      </c>
      <c r="F9" s="50">
        <f>'[1]Data inputs for Bartamane'!E67</f>
        <v>8313.09595704</v>
      </c>
      <c r="G9" s="94">
        <f aca="true" t="shared" si="3" ref="G9:G24">D9-C9</f>
        <v>-428.04620995000005</v>
      </c>
      <c r="H9" s="88"/>
      <c r="I9" s="50">
        <f t="shared" si="0"/>
        <v>-7.1438967347948825</v>
      </c>
      <c r="J9" s="94">
        <f t="shared" si="1"/>
        <v>-360.65175547999934</v>
      </c>
      <c r="K9" s="95"/>
      <c r="L9" s="306">
        <f t="shared" si="2"/>
        <v>-4.157969166654706</v>
      </c>
    </row>
    <row r="10" spans="1:14" ht="15" customHeight="1">
      <c r="A10" s="27"/>
      <c r="B10" s="304" t="s">
        <v>1728</v>
      </c>
      <c r="C10" s="51">
        <f>C11-C19</f>
        <v>-23178.978632310005</v>
      </c>
      <c r="D10" s="51">
        <f>D11-D19</f>
        <v>4293.982006705992</v>
      </c>
      <c r="E10" s="51">
        <f>E11-E19</f>
        <v>15534.22102916801</v>
      </c>
      <c r="F10" s="51">
        <f>F11-F19</f>
        <v>442.1420067459985</v>
      </c>
      <c r="G10" s="96">
        <f>D10-C10-C28</f>
        <v>27472.960639015997</v>
      </c>
      <c r="H10" s="89" t="s">
        <v>889</v>
      </c>
      <c r="I10" s="51">
        <f t="shared" si="0"/>
        <v>-118.52532881116882</v>
      </c>
      <c r="J10" s="96">
        <f>F10-E10-C29</f>
        <v>-15092.07902242201</v>
      </c>
      <c r="K10" s="97" t="s">
        <v>890</v>
      </c>
      <c r="L10" s="305">
        <f t="shared" si="2"/>
        <v>-97.15375488789682</v>
      </c>
      <c r="N10" s="211"/>
    </row>
    <row r="11" spans="1:12" ht="15" customHeight="1">
      <c r="A11" s="27"/>
      <c r="B11" s="308" t="s">
        <v>1729</v>
      </c>
      <c r="C11" s="49">
        <f>C12+C15+C16+C17+C18</f>
        <v>36602.17653651</v>
      </c>
      <c r="D11" s="49">
        <f>D12+D15+D16+D17+D18</f>
        <v>48025.508843769996</v>
      </c>
      <c r="E11" s="49">
        <f>E12+E15+E16+E17+E18</f>
        <v>59158.3516738</v>
      </c>
      <c r="F11" s="49">
        <f>F12+F15+F16+F17+F18</f>
        <v>44373.006376330006</v>
      </c>
      <c r="G11" s="96">
        <f t="shared" si="3"/>
        <v>11423.332307259996</v>
      </c>
      <c r="H11" s="89"/>
      <c r="I11" s="49">
        <f t="shared" si="0"/>
        <v>31.20943448776996</v>
      </c>
      <c r="J11" s="96">
        <f t="shared" si="1"/>
        <v>-14785.345297469998</v>
      </c>
      <c r="K11" s="97"/>
      <c r="L11" s="309">
        <f t="shared" si="2"/>
        <v>-24.992828365125185</v>
      </c>
    </row>
    <row r="12" spans="1:12" ht="15" customHeight="1">
      <c r="A12" s="15"/>
      <c r="B12" s="252" t="s">
        <v>1730</v>
      </c>
      <c r="C12" s="50">
        <f>C13-C14</f>
        <v>32918.61281465</v>
      </c>
      <c r="D12" s="50">
        <f>D13-D14</f>
        <v>27778.740171719994</v>
      </c>
      <c r="E12" s="50">
        <f>E13-E14</f>
        <v>50132.97946192</v>
      </c>
      <c r="F12" s="50">
        <f>F13-F14</f>
        <v>24082.430697100004</v>
      </c>
      <c r="G12" s="93">
        <f t="shared" si="3"/>
        <v>-5139.872642930004</v>
      </c>
      <c r="H12" s="87"/>
      <c r="I12" s="50">
        <f t="shared" si="0"/>
        <v>-15.613879818904675</v>
      </c>
      <c r="J12" s="93">
        <f t="shared" si="1"/>
        <v>-26050.548764819992</v>
      </c>
      <c r="K12" s="86"/>
      <c r="L12" s="306">
        <f t="shared" si="2"/>
        <v>-51.96289756647611</v>
      </c>
    </row>
    <row r="13" spans="1:12" ht="15" customHeight="1">
      <c r="A13" s="15"/>
      <c r="B13" s="252" t="s">
        <v>1731</v>
      </c>
      <c r="C13" s="50">
        <f>'[1]Data inputs for Bartamane'!B45</f>
        <v>32918.61281465</v>
      </c>
      <c r="D13" s="50">
        <f>'[1]Data inputs for Bartamane'!C45</f>
        <v>31202.335352500002</v>
      </c>
      <c r="E13" s="50">
        <f>'[1]Data inputs for Bartamane'!D45</f>
        <v>50132.97946192</v>
      </c>
      <c r="F13" s="50">
        <f>'[1]Data inputs for Bartamane'!E45</f>
        <v>36321.29206115</v>
      </c>
      <c r="G13" s="93">
        <f t="shared" si="3"/>
        <v>-1716.2774621499957</v>
      </c>
      <c r="H13" s="87"/>
      <c r="I13" s="50">
        <f t="shared" si="0"/>
        <v>-5.213699227891489</v>
      </c>
      <c r="J13" s="93">
        <f t="shared" si="1"/>
        <v>-13811.687400769995</v>
      </c>
      <c r="K13" s="86"/>
      <c r="L13" s="306">
        <f t="shared" si="2"/>
        <v>-27.550102844497953</v>
      </c>
    </row>
    <row r="14" spans="1:12" ht="15" customHeight="1">
      <c r="A14" s="15"/>
      <c r="B14" s="252" t="s">
        <v>1732</v>
      </c>
      <c r="C14" s="50">
        <f>'[1]Data inputs for Bartamane'!B66</f>
        <v>0</v>
      </c>
      <c r="D14" s="50">
        <f>'[1]Data inputs for Bartamane'!C66</f>
        <v>3423.5951807800084</v>
      </c>
      <c r="E14" s="50">
        <f>'[1]Data inputs for Bartamane'!D66</f>
        <v>0</v>
      </c>
      <c r="F14" s="50">
        <f>'[1]Data inputs for Bartamane'!E66</f>
        <v>12238.861364049997</v>
      </c>
      <c r="G14" s="93">
        <f t="shared" si="3"/>
        <v>3423.5951807800084</v>
      </c>
      <c r="H14" s="87"/>
      <c r="I14" s="1234" t="s">
        <v>1756</v>
      </c>
      <c r="J14" s="93">
        <f t="shared" si="1"/>
        <v>12238.861364049997</v>
      </c>
      <c r="K14" s="86"/>
      <c r="L14" s="1235" t="s">
        <v>1756</v>
      </c>
    </row>
    <row r="15" spans="1:12" ht="15" customHeight="1">
      <c r="A15" s="15"/>
      <c r="B15" s="252" t="s">
        <v>1733</v>
      </c>
      <c r="C15" s="50">
        <f>'[1]Data inputs for Bartamane'!B50+'[1]Data inputs for Bartamane'!B53</f>
        <v>209.87287371000002</v>
      </c>
      <c r="D15" s="50">
        <f>'[1]Data inputs for Bartamane'!C50+'[1]Data inputs for Bartamane'!C53</f>
        <v>130.53336371</v>
      </c>
      <c r="E15" s="50">
        <f>'[1]Data inputs for Bartamane'!D50+'[1]Data inputs for Bartamane'!D53</f>
        <v>715.3833637099998</v>
      </c>
      <c r="F15" s="50">
        <f>'[1]Data inputs for Bartamane'!E50+'[1]Data inputs for Bartamane'!E53</f>
        <v>129.78326871</v>
      </c>
      <c r="G15" s="93">
        <f t="shared" si="3"/>
        <v>-79.33951000000002</v>
      </c>
      <c r="H15" s="87"/>
      <c r="I15" s="50">
        <f t="shared" si="0"/>
        <v>-37.80360396152504</v>
      </c>
      <c r="J15" s="93">
        <f t="shared" si="1"/>
        <v>-585.6000949999998</v>
      </c>
      <c r="K15" s="86"/>
      <c r="L15" s="306">
        <f t="shared" si="2"/>
        <v>-81.85822101915538</v>
      </c>
    </row>
    <row r="16" spans="1:12" ht="15" customHeight="1">
      <c r="A16" s="15"/>
      <c r="B16" s="252" t="s">
        <v>1738</v>
      </c>
      <c r="C16" s="50">
        <f>'[1]Data inputs for Bartamane'!B54</f>
        <v>32</v>
      </c>
      <c r="D16" s="50">
        <f>'[1]Data inputs for Bartamane'!C54</f>
        <v>32</v>
      </c>
      <c r="E16" s="50">
        <f>'[1]Data inputs for Bartamane'!D54</f>
        <v>16</v>
      </c>
      <c r="F16" s="50">
        <f>'[1]Data inputs for Bartamane'!E54</f>
        <v>26</v>
      </c>
      <c r="G16" s="93">
        <f t="shared" si="3"/>
        <v>0</v>
      </c>
      <c r="H16" s="87"/>
      <c r="I16" s="50">
        <f t="shared" si="0"/>
        <v>0</v>
      </c>
      <c r="J16" s="93">
        <f t="shared" si="1"/>
        <v>10</v>
      </c>
      <c r="K16" s="86"/>
      <c r="L16" s="306">
        <f t="shared" si="2"/>
        <v>62.5</v>
      </c>
    </row>
    <row r="17" spans="1:12" ht="15" customHeight="1">
      <c r="A17" s="15"/>
      <c r="B17" s="252" t="s">
        <v>1734</v>
      </c>
      <c r="C17" s="50">
        <f>'[1]Data inputs for Bartamane'!B55</f>
        <v>0</v>
      </c>
      <c r="D17" s="50">
        <f>'[1]Data inputs for Bartamane'!C55</f>
        <v>16812.93</v>
      </c>
      <c r="E17" s="50">
        <f>'[1]Data inputs for Bartamane'!D55</f>
        <v>4783.251</v>
      </c>
      <c r="F17" s="50">
        <f>'[1]Data inputs for Bartamane'!E55</f>
        <v>17187.45</v>
      </c>
      <c r="G17" s="93">
        <f t="shared" si="3"/>
        <v>16812.93</v>
      </c>
      <c r="H17" s="87"/>
      <c r="I17" s="1234" t="s">
        <v>1756</v>
      </c>
      <c r="J17" s="93">
        <f t="shared" si="1"/>
        <v>12404.199</v>
      </c>
      <c r="K17" s="86"/>
      <c r="L17" s="306">
        <f t="shared" si="2"/>
        <v>259.3256971043334</v>
      </c>
    </row>
    <row r="18" spans="1:12" ht="15" customHeight="1">
      <c r="A18" s="15"/>
      <c r="B18" s="252" t="s">
        <v>1735</v>
      </c>
      <c r="C18" s="50">
        <f>'[1]Data inputs for Bartamane'!B58</f>
        <v>3441.6908481500004</v>
      </c>
      <c r="D18" s="50">
        <f>'[1]Data inputs for Bartamane'!C58</f>
        <v>3271.30530834</v>
      </c>
      <c r="E18" s="50">
        <f>'[1]Data inputs for Bartamane'!D58</f>
        <v>3510.7378481700002</v>
      </c>
      <c r="F18" s="50">
        <f>'[1]Data inputs for Bartamane'!E58</f>
        <v>2947.34241052</v>
      </c>
      <c r="G18" s="93">
        <f t="shared" si="3"/>
        <v>-170.3855398100004</v>
      </c>
      <c r="H18" s="87"/>
      <c r="I18" s="50">
        <f t="shared" si="0"/>
        <v>-4.950634653940145</v>
      </c>
      <c r="J18" s="93">
        <f t="shared" si="1"/>
        <v>-563.3954376500001</v>
      </c>
      <c r="K18" s="86"/>
      <c r="L18" s="306">
        <f t="shared" si="2"/>
        <v>-16.04777861564555</v>
      </c>
    </row>
    <row r="19" spans="1:12" ht="15" customHeight="1">
      <c r="A19" s="27"/>
      <c r="B19" s="310" t="s">
        <v>1737</v>
      </c>
      <c r="C19" s="52">
        <f>'[1]Data inputs for Bartamane'!B82</f>
        <v>59781.155168820005</v>
      </c>
      <c r="D19" s="52">
        <f>'[1]Data inputs for Bartamane'!C82</f>
        <v>43731.526837064004</v>
      </c>
      <c r="E19" s="52">
        <f>'[1]Data inputs for Bartamane'!D82</f>
        <v>43624.130644631994</v>
      </c>
      <c r="F19" s="52">
        <f>'[1]Data inputs for Bartamane'!E82</f>
        <v>43930.86436958401</v>
      </c>
      <c r="G19" s="96">
        <f>D19-C19+C28</f>
        <v>-16049.628331756001</v>
      </c>
      <c r="H19" s="89" t="s">
        <v>889</v>
      </c>
      <c r="I19" s="52">
        <f t="shared" si="0"/>
        <v>-26.847303780651917</v>
      </c>
      <c r="J19" s="96">
        <f>F19-E19+C29</f>
        <v>306.7337249520133</v>
      </c>
      <c r="K19" s="97" t="s">
        <v>890</v>
      </c>
      <c r="L19" s="311">
        <f t="shared" si="2"/>
        <v>0.7031285676514846</v>
      </c>
    </row>
    <row r="20" spans="1:12" ht="15" customHeight="1">
      <c r="A20" s="27"/>
      <c r="B20" s="308" t="s">
        <v>1745</v>
      </c>
      <c r="C20" s="49">
        <f>C7+C10</f>
        <v>195574.84785723002</v>
      </c>
      <c r="D20" s="49">
        <f>D7+D10</f>
        <v>196102.24090247997</v>
      </c>
      <c r="E20" s="49">
        <f>E7+E10</f>
        <v>218547.13747756998</v>
      </c>
      <c r="F20" s="49">
        <f>F7+F10</f>
        <v>202028.48231541</v>
      </c>
      <c r="G20" s="92">
        <f t="shared" si="3"/>
        <v>527.393045249948</v>
      </c>
      <c r="H20" s="91"/>
      <c r="I20" s="49">
        <f t="shared" si="0"/>
        <v>0.2696630221259054</v>
      </c>
      <c r="J20" s="92">
        <f t="shared" si="1"/>
        <v>-16518.655162159994</v>
      </c>
      <c r="K20" s="90"/>
      <c r="L20" s="309">
        <f t="shared" si="2"/>
        <v>-7.558394657013223</v>
      </c>
    </row>
    <row r="21" spans="1:12" ht="15" customHeight="1">
      <c r="A21" s="15"/>
      <c r="B21" s="252" t="s">
        <v>1736</v>
      </c>
      <c r="C21" s="50">
        <f>'[1]Data inputs for Bartamane'!B62+'[1]Data inputs for Bartamane'!B63</f>
        <v>140774.53738</v>
      </c>
      <c r="D21" s="50">
        <f>'[1]Data inputs for Bartamane'!C62+'[1]Data inputs for Bartamane'!C63</f>
        <v>153665.376264</v>
      </c>
      <c r="E21" s="50">
        <f>'[1]Data inputs for Bartamane'!D62+'[1]Data inputs for Bartamane'!D63</f>
        <v>158978.205637</v>
      </c>
      <c r="F21" s="50">
        <f>'[1]Data inputs for Bartamane'!E62+'[1]Data inputs for Bartamane'!E63</f>
        <v>156389.520395</v>
      </c>
      <c r="G21" s="93">
        <f t="shared" si="3"/>
        <v>12890.838883999997</v>
      </c>
      <c r="H21" s="87"/>
      <c r="I21" s="50">
        <f t="shared" si="0"/>
        <v>9.157081332970812</v>
      </c>
      <c r="J21" s="93">
        <f t="shared" si="1"/>
        <v>-2588.685242000007</v>
      </c>
      <c r="K21" s="86"/>
      <c r="L21" s="306">
        <f t="shared" si="2"/>
        <v>-1.6283271229710783</v>
      </c>
    </row>
    <row r="22" spans="1:12" ht="15" customHeight="1">
      <c r="A22" s="15"/>
      <c r="B22" s="252" t="s">
        <v>1739</v>
      </c>
      <c r="C22" s="50">
        <f>'[1]Data inputs for Bartamane'!B64</f>
        <v>45848.69630186</v>
      </c>
      <c r="D22" s="50">
        <f>'[1]Data inputs for Bartamane'!C64</f>
        <v>34226.51876664</v>
      </c>
      <c r="E22" s="50">
        <f>'[1]Data inputs for Bartamane'!D64</f>
        <v>51113.72049142</v>
      </c>
      <c r="F22" s="50">
        <f>'[1]Data inputs for Bartamane'!E64</f>
        <v>35995.14281595</v>
      </c>
      <c r="G22" s="93">
        <f t="shared" si="3"/>
        <v>-11622.177535219998</v>
      </c>
      <c r="H22" s="87"/>
      <c r="I22" s="50">
        <f t="shared" si="0"/>
        <v>-25.34898148183225</v>
      </c>
      <c r="J22" s="93">
        <f t="shared" si="1"/>
        <v>-15118.577675469998</v>
      </c>
      <c r="K22" s="86"/>
      <c r="L22" s="306">
        <f t="shared" si="2"/>
        <v>-29.578315822280672</v>
      </c>
    </row>
    <row r="23" spans="1:12" ht="15" customHeight="1">
      <c r="A23" s="15"/>
      <c r="B23" s="252" t="s">
        <v>1613</v>
      </c>
      <c r="C23" s="50">
        <f>'[1]Data inputs for Bartamane'!B65</f>
        <v>8951.570175370001</v>
      </c>
      <c r="D23" s="50">
        <f>'[1]Data inputs for Bartamane'!C65</f>
        <v>8210.34587184</v>
      </c>
      <c r="E23" s="50">
        <f>'[1]Data inputs for Bartamane'!D65</f>
        <v>8455.21134915</v>
      </c>
      <c r="F23" s="50">
        <f>'[1]Data inputs for Bartamane'!E65</f>
        <v>9643.81910446</v>
      </c>
      <c r="G23" s="94">
        <f t="shared" si="3"/>
        <v>-741.2243035300016</v>
      </c>
      <c r="H23" s="88"/>
      <c r="I23" s="50">
        <f t="shared" si="0"/>
        <v>-8.280383094906187</v>
      </c>
      <c r="J23" s="94">
        <f t="shared" si="1"/>
        <v>1188.6077553100004</v>
      </c>
      <c r="K23" s="95"/>
      <c r="L23" s="306">
        <f t="shared" si="2"/>
        <v>14.05769419861386</v>
      </c>
    </row>
    <row r="24" spans="1:12" ht="15" customHeight="1">
      <c r="A24" s="27"/>
      <c r="B24" s="312" t="s">
        <v>335</v>
      </c>
      <c r="C24" s="70">
        <f>'[1]Data inputs for Bartamane'!B159</f>
        <v>195574.84785723002</v>
      </c>
      <c r="D24" s="70">
        <f>'[1]Data inputs for Bartamane'!C159</f>
        <v>196102.24090248</v>
      </c>
      <c r="E24" s="70">
        <f>'[1]Data inputs for Bartamane'!D159</f>
        <v>218547.13747756998</v>
      </c>
      <c r="F24" s="70">
        <f>'[1]Data inputs for Bartamane'!E159</f>
        <v>202028.48231541</v>
      </c>
      <c r="G24" s="98">
        <f t="shared" si="3"/>
        <v>527.3930452499771</v>
      </c>
      <c r="H24" s="99"/>
      <c r="I24" s="70">
        <f t="shared" si="0"/>
        <v>0.2696630221259203</v>
      </c>
      <c r="J24" s="98">
        <f t="shared" si="1"/>
        <v>-16518.655162159994</v>
      </c>
      <c r="K24" s="99"/>
      <c r="L24" s="313">
        <f t="shared" si="2"/>
        <v>-7.558394657013223</v>
      </c>
    </row>
    <row r="25" spans="1:12" ht="15" customHeight="1" thickBot="1">
      <c r="A25" s="27"/>
      <c r="B25" s="255" t="s">
        <v>879</v>
      </c>
      <c r="C25" s="314">
        <f>IF(C14&gt;0,-C14,'[1]Data inputs for Bartamane'!B49)</f>
        <v>8835.807735349998</v>
      </c>
      <c r="D25" s="314">
        <f>IF(D14&gt;0,-D14,'[1]Data inputs for Bartamane'!C49)</f>
        <v>-3423.5951807800084</v>
      </c>
      <c r="E25" s="314">
        <f>IF(E14&gt;0,-E14,'[1]Data inputs for Bartamane'!D49)</f>
        <v>16711.515997669994</v>
      </c>
      <c r="F25" s="314">
        <f>IF(F14&gt;0,-F14,'[1]Data inputs for Bartamane'!E49)</f>
        <v>-12238.861364049997</v>
      </c>
      <c r="G25" s="315"/>
      <c r="H25" s="316"/>
      <c r="I25" s="314"/>
      <c r="J25" s="317"/>
      <c r="K25" s="316"/>
      <c r="L25" s="318"/>
    </row>
    <row r="26" spans="1:12" ht="13.5" thickTop="1">
      <c r="A26" s="27"/>
      <c r="B26" s="1214" t="s">
        <v>528</v>
      </c>
      <c r="C26" s="23"/>
      <c r="D26" s="23"/>
      <c r="E26" s="23"/>
      <c r="F26" s="23"/>
      <c r="G26" s="192"/>
      <c r="H26" s="40"/>
      <c r="I26" s="192"/>
      <c r="J26" s="40"/>
      <c r="K26" s="40"/>
      <c r="L26" s="40"/>
    </row>
    <row r="27" spans="1:12" ht="12.75">
      <c r="A27" s="27"/>
      <c r="B27" s="1042" t="s">
        <v>880</v>
      </c>
      <c r="C27" s="23"/>
      <c r="D27" s="23"/>
      <c r="E27" s="23"/>
      <c r="F27" s="23"/>
      <c r="G27" s="192"/>
      <c r="H27" s="40"/>
      <c r="I27" s="192"/>
      <c r="J27" s="40"/>
      <c r="K27" s="40"/>
      <c r="L27" s="40"/>
    </row>
    <row r="28" spans="1:12" ht="12.75">
      <c r="A28" s="15"/>
      <c r="B28" s="825" t="s">
        <v>1615</v>
      </c>
      <c r="C28" s="1062"/>
      <c r="D28" s="82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825" t="s">
        <v>1616</v>
      </c>
      <c r="C29" s="1062"/>
      <c r="D29" s="825"/>
      <c r="E29" s="15"/>
      <c r="F29" s="1"/>
      <c r="G29" s="15"/>
      <c r="H29" s="15"/>
      <c r="I29" s="15"/>
      <c r="J29" s="15"/>
      <c r="K29" s="15"/>
      <c r="L29" s="15"/>
    </row>
  </sheetData>
  <mergeCells count="13"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J3:L3"/>
    <mergeCell ref="G5:I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E30" sqref="E3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398" t="s">
        <v>630</v>
      </c>
      <c r="C1" s="1398"/>
      <c r="D1" s="1398"/>
      <c r="E1" s="1398"/>
      <c r="F1" s="1398"/>
      <c r="G1" s="1398"/>
      <c r="H1" s="1398"/>
      <c r="I1" s="1398"/>
    </row>
    <row r="2" spans="2:9" ht="15" customHeight="1">
      <c r="B2" s="167" t="s">
        <v>939</v>
      </c>
      <c r="C2" s="112"/>
      <c r="D2" s="112"/>
      <c r="E2" s="112"/>
      <c r="F2" s="112"/>
      <c r="G2" s="112"/>
      <c r="H2" s="112"/>
      <c r="I2" s="168"/>
    </row>
    <row r="3" spans="2:9" ht="15" customHeight="1" thickBot="1">
      <c r="B3" s="1608" t="s">
        <v>755</v>
      </c>
      <c r="C3" s="1608"/>
      <c r="D3" s="1608"/>
      <c r="E3" s="1608"/>
      <c r="F3" s="1608"/>
      <c r="G3" s="1608"/>
      <c r="H3" s="1608"/>
      <c r="I3" s="1608"/>
    </row>
    <row r="4" spans="2:9" ht="15" customHeight="1" thickTop="1">
      <c r="B4" s="762"/>
      <c r="C4" s="763"/>
      <c r="D4" s="764"/>
      <c r="E4" s="765"/>
      <c r="F4" s="764"/>
      <c r="G4" s="764"/>
      <c r="H4" s="766" t="s">
        <v>34</v>
      </c>
      <c r="I4" s="767"/>
    </row>
    <row r="5" spans="2:9" ht="15" customHeight="1">
      <c r="B5" s="768"/>
      <c r="C5" s="742"/>
      <c r="D5" s="82" t="s">
        <v>1236</v>
      </c>
      <c r="E5" s="128" t="s">
        <v>1355</v>
      </c>
      <c r="F5" s="82" t="s">
        <v>1236</v>
      </c>
      <c r="G5" s="82" t="s">
        <v>1355</v>
      </c>
      <c r="H5" s="743" t="s">
        <v>536</v>
      </c>
      <c r="I5" s="769"/>
    </row>
    <row r="6" spans="2:9" ht="15" customHeight="1">
      <c r="B6" s="768"/>
      <c r="C6" s="742"/>
      <c r="D6" s="114">
        <v>2009</v>
      </c>
      <c r="E6" s="115">
        <v>2010</v>
      </c>
      <c r="F6" s="114">
        <v>2010</v>
      </c>
      <c r="G6" s="114">
        <v>2011</v>
      </c>
      <c r="H6" s="1116" t="s">
        <v>8</v>
      </c>
      <c r="I6" s="1115" t="s">
        <v>1665</v>
      </c>
    </row>
    <row r="7" spans="2:9" ht="15" customHeight="1">
      <c r="B7" s="770"/>
      <c r="C7" s="116"/>
      <c r="D7" s="744"/>
      <c r="E7" s="744"/>
      <c r="F7" s="116"/>
      <c r="G7" s="744"/>
      <c r="H7" s="151"/>
      <c r="I7" s="771"/>
    </row>
    <row r="8" spans="2:9" ht="15" customHeight="1">
      <c r="B8" s="772" t="s">
        <v>1192</v>
      </c>
      <c r="C8" s="117"/>
      <c r="D8" s="271">
        <v>224190.27</v>
      </c>
      <c r="E8" s="118">
        <v>190882.2</v>
      </c>
      <c r="F8" s="745">
        <v>205371.33</v>
      </c>
      <c r="G8" s="118">
        <v>203098.7</v>
      </c>
      <c r="H8" s="746">
        <v>-14.857054233441971</v>
      </c>
      <c r="I8" s="773">
        <v>-1.1065955506058174</v>
      </c>
    </row>
    <row r="9" spans="2:9" ht="15" customHeight="1">
      <c r="B9" s="558"/>
      <c r="C9" s="53" t="s">
        <v>1531</v>
      </c>
      <c r="D9" s="184">
        <v>201755.983453</v>
      </c>
      <c r="E9" s="107">
        <v>160730.459928</v>
      </c>
      <c r="F9" s="747">
        <v>165992.707627</v>
      </c>
      <c r="G9" s="107">
        <v>171873.546516</v>
      </c>
      <c r="H9" s="24">
        <v>-20.334228914978908</v>
      </c>
      <c r="I9" s="774">
        <v>3.5428296658758853</v>
      </c>
    </row>
    <row r="10" spans="2:9" ht="15" customHeight="1">
      <c r="B10" s="558"/>
      <c r="C10" s="119" t="s">
        <v>1532</v>
      </c>
      <c r="D10" s="184">
        <v>22434.286547</v>
      </c>
      <c r="E10" s="107">
        <v>30151.740072</v>
      </c>
      <c r="F10" s="747">
        <v>39378.622373</v>
      </c>
      <c r="G10" s="107">
        <v>31225.153484</v>
      </c>
      <c r="H10" s="24">
        <v>34.40026278006155</v>
      </c>
      <c r="I10" s="774">
        <v>-20.705317752787693</v>
      </c>
    </row>
    <row r="11" spans="2:9" ht="15" customHeight="1">
      <c r="B11" s="564"/>
      <c r="C11" s="54"/>
      <c r="D11" s="748"/>
      <c r="E11" s="749"/>
      <c r="F11" s="750"/>
      <c r="G11" s="1113"/>
      <c r="H11" s="57"/>
      <c r="I11" s="775"/>
    </row>
    <row r="12" spans="2:9" ht="15" customHeight="1">
      <c r="B12" s="770"/>
      <c r="C12" s="116"/>
      <c r="D12" s="47"/>
      <c r="E12" s="751"/>
      <c r="F12" s="752"/>
      <c r="G12" s="1114"/>
      <c r="H12" s="752"/>
      <c r="I12" s="776"/>
    </row>
    <row r="13" spans="2:9" ht="15" customHeight="1">
      <c r="B13" s="772" t="s">
        <v>1533</v>
      </c>
      <c r="C13" s="53"/>
      <c r="D13" s="271">
        <v>62345.22</v>
      </c>
      <c r="E13" s="118">
        <v>57220.9</v>
      </c>
      <c r="F13" s="745">
        <v>63535.81</v>
      </c>
      <c r="G13" s="118">
        <v>57189.2</v>
      </c>
      <c r="H13" s="745">
        <v>-8.219266849968605</v>
      </c>
      <c r="I13" s="777">
        <v>-9.98902823462862</v>
      </c>
    </row>
    <row r="14" spans="2:9" ht="15" customHeight="1">
      <c r="B14" s="558"/>
      <c r="C14" s="53" t="s">
        <v>1531</v>
      </c>
      <c r="D14" s="184">
        <v>58750.32</v>
      </c>
      <c r="E14" s="107">
        <v>53442</v>
      </c>
      <c r="F14" s="747">
        <v>58222.21</v>
      </c>
      <c r="G14" s="107">
        <v>53374.2</v>
      </c>
      <c r="H14" s="747">
        <v>-9.035389083838183</v>
      </c>
      <c r="I14" s="778">
        <v>-8.326736480803447</v>
      </c>
    </row>
    <row r="15" spans="2:9" ht="15" customHeight="1">
      <c r="B15" s="558"/>
      <c r="C15" s="119" t="s">
        <v>1532</v>
      </c>
      <c r="D15" s="184">
        <v>3594.9</v>
      </c>
      <c r="E15" s="107">
        <v>3778.9</v>
      </c>
      <c r="F15" s="747">
        <v>5313.6</v>
      </c>
      <c r="G15" s="107">
        <v>3815</v>
      </c>
      <c r="H15" s="747">
        <v>5.118362124120296</v>
      </c>
      <c r="I15" s="778">
        <v>-28.203101475459206</v>
      </c>
    </row>
    <row r="16" spans="2:9" ht="15" customHeight="1">
      <c r="B16" s="564"/>
      <c r="C16" s="54"/>
      <c r="D16" s="748"/>
      <c r="E16" s="759"/>
      <c r="F16" s="123"/>
      <c r="G16" s="1113"/>
      <c r="H16" s="123"/>
      <c r="I16" s="779"/>
    </row>
    <row r="17" spans="2:9" ht="15" customHeight="1">
      <c r="B17" s="558"/>
      <c r="C17" s="53"/>
      <c r="D17" s="47"/>
      <c r="E17" s="753"/>
      <c r="F17" s="754"/>
      <c r="G17" s="1114"/>
      <c r="H17" s="754"/>
      <c r="I17" s="780"/>
    </row>
    <row r="18" spans="2:9" ht="15" customHeight="1">
      <c r="B18" s="772" t="s">
        <v>1534</v>
      </c>
      <c r="C18" s="117"/>
      <c r="D18" s="271">
        <v>286535.49</v>
      </c>
      <c r="E18" s="118">
        <v>248103.1</v>
      </c>
      <c r="F18" s="745">
        <v>268907.14</v>
      </c>
      <c r="G18" s="118">
        <v>260287.9</v>
      </c>
      <c r="H18" s="745">
        <v>-13.41278527138121</v>
      </c>
      <c r="I18" s="777">
        <v>-3.2052849173138327</v>
      </c>
    </row>
    <row r="19" spans="2:9" ht="15" customHeight="1">
      <c r="B19" s="558"/>
      <c r="C19" s="53"/>
      <c r="D19" s="47"/>
      <c r="E19" s="121"/>
      <c r="F19" s="755"/>
      <c r="G19" s="1114"/>
      <c r="H19" s="755"/>
      <c r="I19" s="781"/>
    </row>
    <row r="20" spans="2:9" ht="15" customHeight="1">
      <c r="B20" s="558"/>
      <c r="C20" s="53" t="s">
        <v>1531</v>
      </c>
      <c r="D20" s="184">
        <v>260506.303453</v>
      </c>
      <c r="E20" s="107">
        <v>214172.459928</v>
      </c>
      <c r="F20" s="747">
        <v>224214.917627</v>
      </c>
      <c r="G20" s="107">
        <v>225247.746516</v>
      </c>
      <c r="H20" s="747">
        <v>-17.786073853433436</v>
      </c>
      <c r="I20" s="778">
        <v>0.46064236043304163</v>
      </c>
    </row>
    <row r="21" spans="2:9" ht="15" customHeight="1">
      <c r="B21" s="558"/>
      <c r="C21" s="122" t="s">
        <v>1535</v>
      </c>
      <c r="D21" s="184">
        <v>90.91589438118119</v>
      </c>
      <c r="E21" s="107">
        <v>86.32397576975056</v>
      </c>
      <c r="F21" s="747">
        <v>83.38005365978754</v>
      </c>
      <c r="G21" s="107">
        <v>86.53792455046893</v>
      </c>
      <c r="H21" s="747" t="s">
        <v>1756</v>
      </c>
      <c r="I21" s="778" t="s">
        <v>1756</v>
      </c>
    </row>
    <row r="22" spans="2:9" ht="15" customHeight="1">
      <c r="B22" s="558"/>
      <c r="C22" s="119" t="s">
        <v>1532</v>
      </c>
      <c r="D22" s="184">
        <v>26029.186547</v>
      </c>
      <c r="E22" s="107">
        <v>33930.640072</v>
      </c>
      <c r="F22" s="747">
        <v>44692.222373</v>
      </c>
      <c r="G22" s="107">
        <v>35040.153483999995</v>
      </c>
      <c r="H22" s="747">
        <v>30.35612930405111</v>
      </c>
      <c r="I22" s="778">
        <v>-21.59675302884719</v>
      </c>
    </row>
    <row r="23" spans="2:9" ht="15" customHeight="1">
      <c r="B23" s="564"/>
      <c r="C23" s="123" t="s">
        <v>1535</v>
      </c>
      <c r="D23" s="185">
        <v>9.084105618818809</v>
      </c>
      <c r="E23" s="107">
        <v>13.676024230249443</v>
      </c>
      <c r="F23" s="747">
        <v>16.61994634021246</v>
      </c>
      <c r="G23" s="111">
        <v>13.462075449531074</v>
      </c>
      <c r="H23" s="747" t="s">
        <v>1756</v>
      </c>
      <c r="I23" s="778" t="s">
        <v>1756</v>
      </c>
    </row>
    <row r="24" spans="2:9" ht="15" customHeight="1">
      <c r="B24" s="782" t="s">
        <v>1536</v>
      </c>
      <c r="C24" s="760"/>
      <c r="D24" s="47"/>
      <c r="E24" s="761"/>
      <c r="F24" s="760"/>
      <c r="G24" s="1114"/>
      <c r="H24" s="760"/>
      <c r="I24" s="783"/>
    </row>
    <row r="25" spans="2:9" ht="15" customHeight="1">
      <c r="B25" s="375"/>
      <c r="C25" s="122" t="s">
        <v>1537</v>
      </c>
      <c r="D25" s="184">
        <v>12.314052827118216</v>
      </c>
      <c r="E25" s="107">
        <v>8.052855195395335</v>
      </c>
      <c r="F25" s="747">
        <v>8.703498703869082</v>
      </c>
      <c r="G25" s="107">
        <v>8.564008216741227</v>
      </c>
      <c r="H25" s="747" t="s">
        <v>1756</v>
      </c>
      <c r="I25" s="778" t="s">
        <v>1756</v>
      </c>
    </row>
    <row r="26" spans="2:9" ht="15" customHeight="1">
      <c r="B26" s="372"/>
      <c r="C26" s="124" t="s">
        <v>1538</v>
      </c>
      <c r="D26" s="185">
        <v>10.0381474759288</v>
      </c>
      <c r="E26" s="111">
        <v>6.9145580144885255</v>
      </c>
      <c r="F26" s="756">
        <v>7.355202970449363</v>
      </c>
      <c r="G26" s="111">
        <v>7.319572447357371</v>
      </c>
      <c r="H26" s="756" t="s">
        <v>1756</v>
      </c>
      <c r="I26" s="784" t="s">
        <v>1756</v>
      </c>
    </row>
    <row r="27" spans="2:9" ht="15" customHeight="1">
      <c r="B27" s="785" t="s">
        <v>1539</v>
      </c>
      <c r="C27" s="116"/>
      <c r="D27" s="757">
        <v>286535.49</v>
      </c>
      <c r="E27" s="107">
        <v>248103.1</v>
      </c>
      <c r="F27" s="747">
        <v>268907.14</v>
      </c>
      <c r="G27" s="107">
        <v>260287.9</v>
      </c>
      <c r="H27" s="747">
        <v>-13.41278527138121</v>
      </c>
      <c r="I27" s="778">
        <v>-3.2052849173138327</v>
      </c>
    </row>
    <row r="28" spans="2:9" ht="15" customHeight="1">
      <c r="B28" s="786" t="s">
        <v>1608</v>
      </c>
      <c r="C28" s="53"/>
      <c r="D28" s="107">
        <v>555.33</v>
      </c>
      <c r="E28" s="107">
        <v>6489.8</v>
      </c>
      <c r="F28" s="747">
        <v>6315.33</v>
      </c>
      <c r="G28" s="107">
        <v>6800.8</v>
      </c>
      <c r="H28" s="747">
        <v>1068.6384672176903</v>
      </c>
      <c r="I28" s="778">
        <v>7.687167574774406</v>
      </c>
    </row>
    <row r="29" spans="2:9" ht="15" customHeight="1">
      <c r="B29" s="786" t="s">
        <v>1609</v>
      </c>
      <c r="C29" s="53"/>
      <c r="D29" s="107">
        <v>287090.82</v>
      </c>
      <c r="E29" s="107">
        <v>254592.9</v>
      </c>
      <c r="F29" s="747">
        <v>275222.47</v>
      </c>
      <c r="G29" s="107">
        <v>267088.7</v>
      </c>
      <c r="H29" s="747">
        <v>-11.319734988391488</v>
      </c>
      <c r="I29" s="778">
        <v>-2.9553437261136395</v>
      </c>
    </row>
    <row r="30" spans="2:9" ht="15" customHeight="1">
      <c r="B30" s="786" t="s">
        <v>1610</v>
      </c>
      <c r="C30" s="53"/>
      <c r="D30" s="107">
        <v>62528.5</v>
      </c>
      <c r="E30" s="107">
        <v>54597.8</v>
      </c>
      <c r="F30" s="747">
        <v>62186</v>
      </c>
      <c r="G30" s="107">
        <v>60495</v>
      </c>
      <c r="H30" s="747">
        <v>-12.683336398602208</v>
      </c>
      <c r="I30" s="778">
        <v>-2.7192615701283245</v>
      </c>
    </row>
    <row r="31" spans="2:11" ht="15" customHeight="1">
      <c r="B31" s="786" t="s">
        <v>1611</v>
      </c>
      <c r="C31" s="53"/>
      <c r="D31" s="107">
        <v>224562.32</v>
      </c>
      <c r="E31" s="107">
        <v>199995.1</v>
      </c>
      <c r="F31" s="747">
        <v>213036.47</v>
      </c>
      <c r="G31" s="107">
        <v>206593.7</v>
      </c>
      <c r="H31" s="747">
        <v>-10.940045507189282</v>
      </c>
      <c r="I31" s="778">
        <v>-3.0242568326446673</v>
      </c>
      <c r="K31" s="135"/>
    </row>
    <row r="32" spans="2:9" ht="15" customHeight="1">
      <c r="B32" s="786" t="s">
        <v>1178</v>
      </c>
      <c r="C32" s="53"/>
      <c r="D32" s="758">
        <v>-53106.82</v>
      </c>
      <c r="E32" s="107">
        <v>24567.22</v>
      </c>
      <c r="F32" s="747">
        <v>11525.85</v>
      </c>
      <c r="G32" s="107">
        <v>6442.770000000019</v>
      </c>
      <c r="H32" s="747" t="s">
        <v>1756</v>
      </c>
      <c r="I32" s="774" t="s">
        <v>1756</v>
      </c>
    </row>
    <row r="33" spans="2:9" ht="15" customHeight="1">
      <c r="B33" s="786" t="s">
        <v>1179</v>
      </c>
      <c r="C33" s="53"/>
      <c r="D33" s="758">
        <v>8348.4</v>
      </c>
      <c r="E33" s="107">
        <v>-7925.74</v>
      </c>
      <c r="F33" s="747">
        <v>-7895.37</v>
      </c>
      <c r="G33" s="107">
        <v>-2008.2</v>
      </c>
      <c r="H33" s="747" t="s">
        <v>1756</v>
      </c>
      <c r="I33" s="774" t="s">
        <v>1756</v>
      </c>
    </row>
    <row r="34" spans="2:9" ht="15" customHeight="1" thickBot="1">
      <c r="B34" s="787" t="s">
        <v>1180</v>
      </c>
      <c r="C34" s="316"/>
      <c r="D34" s="788">
        <v>-44758.42</v>
      </c>
      <c r="E34" s="789">
        <v>16641.48</v>
      </c>
      <c r="F34" s="790">
        <v>3630.479999999977</v>
      </c>
      <c r="G34" s="789">
        <v>4434.570000000019</v>
      </c>
      <c r="H34" s="790" t="s">
        <v>1756</v>
      </c>
      <c r="I34" s="791" t="s">
        <v>1756</v>
      </c>
    </row>
    <row r="35" spans="2:9" ht="13.5" thickTop="1">
      <c r="B35" s="28" t="s">
        <v>1612</v>
      </c>
      <c r="C35" s="15"/>
      <c r="D35" s="15"/>
      <c r="E35" s="15"/>
      <c r="F35" s="15"/>
      <c r="G35" s="15"/>
      <c r="H35" s="15"/>
      <c r="I35" s="15"/>
    </row>
    <row r="36" spans="2:9" ht="12.75">
      <c r="B36" s="129" t="s">
        <v>264</v>
      </c>
      <c r="C36" s="16"/>
      <c r="D36" s="15"/>
      <c r="E36" s="15"/>
      <c r="F36" s="15"/>
      <c r="G36" s="15"/>
      <c r="H36" s="15"/>
      <c r="I36" s="15"/>
    </row>
    <row r="37" spans="2:9" ht="12.75">
      <c r="B37" s="126" t="s">
        <v>1126</v>
      </c>
      <c r="C37" s="16"/>
      <c r="D37" s="15"/>
      <c r="E37" s="15"/>
      <c r="F37" s="15"/>
      <c r="G37" s="15"/>
      <c r="H37" s="15"/>
      <c r="I37" s="15"/>
    </row>
    <row r="38" spans="2:9" ht="12.75">
      <c r="B38" s="16" t="s">
        <v>265</v>
      </c>
      <c r="C38" s="15"/>
      <c r="D38" s="127">
        <v>78.05</v>
      </c>
      <c r="E38" s="127">
        <v>72.6</v>
      </c>
      <c r="F38" s="127">
        <v>74.44</v>
      </c>
      <c r="G38" s="127">
        <v>71.95</v>
      </c>
      <c r="H38" s="15"/>
      <c r="I38" s="15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D37" sqref="D37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398" t="s">
        <v>1181</v>
      </c>
      <c r="C1" s="1398"/>
      <c r="D1" s="1398"/>
      <c r="E1" s="1398"/>
      <c r="F1" s="1398"/>
      <c r="G1" s="1398"/>
      <c r="H1" s="1398"/>
      <c r="I1" s="1398"/>
    </row>
    <row r="2" spans="2:9" ht="15.75">
      <c r="B2" s="167" t="s">
        <v>939</v>
      </c>
      <c r="C2" s="112"/>
      <c r="D2" s="112"/>
      <c r="E2" s="112"/>
      <c r="F2" s="112"/>
      <c r="G2" s="112"/>
      <c r="H2" s="112"/>
      <c r="I2" s="112"/>
    </row>
    <row r="3" spans="2:9" ht="13.5" customHeight="1" thickBot="1">
      <c r="B3" s="1609" t="s">
        <v>462</v>
      </c>
      <c r="C3" s="1609"/>
      <c r="D3" s="1609"/>
      <c r="E3" s="1609"/>
      <c r="F3" s="1609"/>
      <c r="G3" s="1609"/>
      <c r="H3" s="1609"/>
      <c r="I3" s="1609"/>
    </row>
    <row r="4" spans="2:9" ht="15" customHeight="1" thickTop="1">
      <c r="B4" s="762"/>
      <c r="C4" s="1102"/>
      <c r="D4" s="797"/>
      <c r="E4" s="797"/>
      <c r="F4" s="797"/>
      <c r="G4" s="797"/>
      <c r="H4" s="1111" t="s">
        <v>34</v>
      </c>
      <c r="I4" s="798"/>
    </row>
    <row r="5" spans="2:9" ht="15" customHeight="1">
      <c r="B5" s="799"/>
      <c r="C5" s="1103"/>
      <c r="D5" s="113" t="s">
        <v>1236</v>
      </c>
      <c r="E5" s="113" t="s">
        <v>1355</v>
      </c>
      <c r="F5" s="113" t="s">
        <v>1236</v>
      </c>
      <c r="G5" s="113" t="s">
        <v>1355</v>
      </c>
      <c r="H5" s="1112" t="s">
        <v>536</v>
      </c>
      <c r="I5" s="800"/>
    </row>
    <row r="6" spans="2:9" ht="15" customHeight="1">
      <c r="B6" s="801"/>
      <c r="C6" s="1104"/>
      <c r="D6" s="793">
        <v>2009</v>
      </c>
      <c r="E6" s="793">
        <v>2010</v>
      </c>
      <c r="F6" s="793">
        <v>2010</v>
      </c>
      <c r="G6" s="793">
        <v>2011</v>
      </c>
      <c r="H6" s="792" t="s">
        <v>8</v>
      </c>
      <c r="I6" s="802" t="s">
        <v>1665</v>
      </c>
    </row>
    <row r="7" spans="2:9" ht="15" customHeight="1">
      <c r="B7" s="803"/>
      <c r="C7" s="17"/>
      <c r="D7" s="794"/>
      <c r="E7" s="794"/>
      <c r="F7" s="794"/>
      <c r="G7" s="794"/>
      <c r="H7" s="125"/>
      <c r="I7" s="804"/>
    </row>
    <row r="8" spans="2:9" ht="15" customHeight="1">
      <c r="B8" s="772" t="s">
        <v>1192</v>
      </c>
      <c r="C8" s="1105"/>
      <c r="D8" s="118">
        <v>2872.392953235106</v>
      </c>
      <c r="E8" s="118">
        <v>2629.231404958678</v>
      </c>
      <c r="F8" s="118">
        <v>2758.8840677055346</v>
      </c>
      <c r="G8" s="118">
        <v>2822.7755385684504</v>
      </c>
      <c r="H8" s="745">
        <v>-8.46546946171</v>
      </c>
      <c r="I8" s="773">
        <v>2.315844714564321</v>
      </c>
    </row>
    <row r="9" spans="2:9" ht="15" customHeight="1">
      <c r="B9" s="803"/>
      <c r="C9" s="17" t="s">
        <v>1531</v>
      </c>
      <c r="D9" s="107">
        <v>2584.9581480204997</v>
      </c>
      <c r="E9" s="107">
        <v>2213.9181808264466</v>
      </c>
      <c r="F9" s="107">
        <v>2229.885916536808</v>
      </c>
      <c r="G9" s="107">
        <v>2388.791468408617</v>
      </c>
      <c r="H9" s="747">
        <v>-14.353809460249352</v>
      </c>
      <c r="I9" s="774">
        <v>7.1261740653800985</v>
      </c>
    </row>
    <row r="10" spans="2:9" ht="15" customHeight="1">
      <c r="B10" s="803"/>
      <c r="C10" s="1106" t="s">
        <v>1532</v>
      </c>
      <c r="D10" s="107">
        <v>287.434805214606</v>
      </c>
      <c r="E10" s="107">
        <v>415.3132241322314</v>
      </c>
      <c r="F10" s="107">
        <v>528.9981511687265</v>
      </c>
      <c r="G10" s="107">
        <v>433.98407015983315</v>
      </c>
      <c r="H10" s="747">
        <v>44.489538705011114</v>
      </c>
      <c r="I10" s="774">
        <v>-17.961136688091784</v>
      </c>
    </row>
    <row r="11" spans="2:9" ht="15" customHeight="1">
      <c r="B11" s="803"/>
      <c r="C11" s="17"/>
      <c r="D11" s="753"/>
      <c r="E11" s="753"/>
      <c r="F11" s="753"/>
      <c r="G11" s="753"/>
      <c r="H11" s="754"/>
      <c r="I11" s="780"/>
    </row>
    <row r="12" spans="2:9" ht="15" customHeight="1">
      <c r="B12" s="805"/>
      <c r="C12" s="1107"/>
      <c r="D12" s="749"/>
      <c r="E12" s="749"/>
      <c r="F12" s="749"/>
      <c r="G12" s="749"/>
      <c r="H12" s="750"/>
      <c r="I12" s="775"/>
    </row>
    <row r="13" spans="2:9" ht="15" customHeight="1">
      <c r="B13" s="806" t="s">
        <v>1533</v>
      </c>
      <c r="C13" s="151"/>
      <c r="D13" s="118">
        <v>798.7856502242153</v>
      </c>
      <c r="E13" s="118">
        <v>788.1646005509642</v>
      </c>
      <c r="F13" s="118">
        <v>853.517060720043</v>
      </c>
      <c r="G13" s="118">
        <v>794.8464211257818</v>
      </c>
      <c r="H13" s="745">
        <v>-1.329649533672736</v>
      </c>
      <c r="I13" s="773">
        <v>-6.873985570337098</v>
      </c>
    </row>
    <row r="14" spans="2:9" ht="15" customHeight="1">
      <c r="B14" s="803"/>
      <c r="C14" s="17" t="s">
        <v>1531</v>
      </c>
      <c r="D14" s="107">
        <v>752.7267136450993</v>
      </c>
      <c r="E14" s="107">
        <v>736.1136363636364</v>
      </c>
      <c r="F14" s="107">
        <v>782.1360827512091</v>
      </c>
      <c r="G14" s="107">
        <v>741.823488533704</v>
      </c>
      <c r="H14" s="747">
        <v>-2.2070529689339224</v>
      </c>
      <c r="I14" s="774">
        <v>-5.154166277011953</v>
      </c>
    </row>
    <row r="15" spans="2:9" ht="15" customHeight="1">
      <c r="B15" s="803"/>
      <c r="C15" s="1106" t="s">
        <v>1532</v>
      </c>
      <c r="D15" s="107">
        <v>46.05893657911595</v>
      </c>
      <c r="E15" s="107">
        <v>52.05096418732783</v>
      </c>
      <c r="F15" s="107">
        <v>71.38097796883396</v>
      </c>
      <c r="G15" s="107">
        <v>53.02293259207783</v>
      </c>
      <c r="H15" s="747">
        <v>13.00947884004944</v>
      </c>
      <c r="I15" s="774">
        <v>-25.718399914290245</v>
      </c>
    </row>
    <row r="16" spans="2:9" ht="15" customHeight="1">
      <c r="B16" s="803"/>
      <c r="C16" s="17"/>
      <c r="D16" s="795"/>
      <c r="E16" s="795"/>
      <c r="F16" s="795"/>
      <c r="G16" s="795"/>
      <c r="H16" s="813"/>
      <c r="I16" s="807"/>
    </row>
    <row r="17" spans="2:9" ht="15" customHeight="1">
      <c r="B17" s="805"/>
      <c r="C17" s="1107"/>
      <c r="D17" s="749"/>
      <c r="E17" s="749"/>
      <c r="F17" s="749"/>
      <c r="G17" s="749"/>
      <c r="H17" s="750"/>
      <c r="I17" s="775"/>
    </row>
    <row r="18" spans="2:9" ht="15" customHeight="1">
      <c r="B18" s="806" t="s">
        <v>1534</v>
      </c>
      <c r="C18" s="1108"/>
      <c r="D18" s="118">
        <v>3671.178603459321</v>
      </c>
      <c r="E18" s="118">
        <v>3417.3960055096422</v>
      </c>
      <c r="F18" s="118">
        <v>3612.401128425578</v>
      </c>
      <c r="G18" s="118">
        <v>3617.6219596942324</v>
      </c>
      <c r="H18" s="745">
        <v>-6.912837139292037</v>
      </c>
      <c r="I18" s="773">
        <v>0.14452523634686543</v>
      </c>
    </row>
    <row r="19" spans="2:9" ht="15" customHeight="1">
      <c r="B19" s="803"/>
      <c r="C19" s="17"/>
      <c r="D19" s="121"/>
      <c r="E19" s="121"/>
      <c r="F19" s="121"/>
      <c r="G19" s="121"/>
      <c r="H19" s="755"/>
      <c r="I19" s="781"/>
    </row>
    <row r="20" spans="2:9" ht="15" customHeight="1">
      <c r="B20" s="803"/>
      <c r="C20" s="17" t="s">
        <v>1531</v>
      </c>
      <c r="D20" s="107">
        <v>3337.6848616655993</v>
      </c>
      <c r="E20" s="107">
        <v>2950.031817190083</v>
      </c>
      <c r="F20" s="107">
        <v>3012.021999288017</v>
      </c>
      <c r="G20" s="107">
        <v>3130.6149569423214</v>
      </c>
      <c r="H20" s="747">
        <v>-11.61442917897486</v>
      </c>
      <c r="I20" s="774">
        <v>3.937320433992113</v>
      </c>
    </row>
    <row r="21" spans="2:9" ht="15" customHeight="1">
      <c r="B21" s="803"/>
      <c r="C21" s="43" t="s">
        <v>1535</v>
      </c>
      <c r="D21" s="107">
        <v>90.91589438118119</v>
      </c>
      <c r="E21" s="107">
        <v>86.32396750139407</v>
      </c>
      <c r="F21" s="107">
        <v>83.38005365978754</v>
      </c>
      <c r="G21" s="107">
        <v>86.53792441062377</v>
      </c>
      <c r="H21" s="747" t="s">
        <v>1756</v>
      </c>
      <c r="I21" s="774" t="s">
        <v>1756</v>
      </c>
    </row>
    <row r="22" spans="2:9" ht="15" customHeight="1">
      <c r="B22" s="803"/>
      <c r="C22" s="1106" t="s">
        <v>1532</v>
      </c>
      <c r="D22" s="107">
        <v>333.493741793722</v>
      </c>
      <c r="E22" s="107">
        <v>467.3641883195593</v>
      </c>
      <c r="F22" s="107">
        <v>600.3791291375604</v>
      </c>
      <c r="G22" s="107">
        <v>487.00700275191105</v>
      </c>
      <c r="H22" s="747">
        <v>40.141816696710606</v>
      </c>
      <c r="I22" s="774">
        <v>-18.883422304920472</v>
      </c>
    </row>
    <row r="23" spans="2:9" ht="15" customHeight="1">
      <c r="B23" s="564"/>
      <c r="C23" s="124" t="s">
        <v>1535</v>
      </c>
      <c r="D23" s="111">
        <v>9.084105618818809</v>
      </c>
      <c r="E23" s="111">
        <v>13.676032498605922</v>
      </c>
      <c r="F23" s="111">
        <v>16.61994634021246</v>
      </c>
      <c r="G23" s="111">
        <v>13.462075589376225</v>
      </c>
      <c r="H23" s="756" t="s">
        <v>1756</v>
      </c>
      <c r="I23" s="808" t="s">
        <v>1756</v>
      </c>
    </row>
    <row r="24" spans="2:9" ht="15" customHeight="1">
      <c r="B24" s="782" t="s">
        <v>1536</v>
      </c>
      <c r="C24" s="1109"/>
      <c r="D24" s="795"/>
      <c r="E24" s="795"/>
      <c r="F24" s="795"/>
      <c r="G24" s="795"/>
      <c r="H24" s="813"/>
      <c r="I24" s="807"/>
    </row>
    <row r="25" spans="2:9" ht="15" customHeight="1">
      <c r="B25" s="809"/>
      <c r="C25" s="43" t="s">
        <v>1537</v>
      </c>
      <c r="D25" s="107">
        <v>12.314052827118216</v>
      </c>
      <c r="E25" s="107">
        <v>8.052850326740815</v>
      </c>
      <c r="F25" s="107">
        <v>8.703498703869082</v>
      </c>
      <c r="G25" s="107">
        <v>8.564008216741227</v>
      </c>
      <c r="H25" s="747" t="s">
        <v>1756</v>
      </c>
      <c r="I25" s="774" t="s">
        <v>1756</v>
      </c>
    </row>
    <row r="26" spans="2:9" ht="15" customHeight="1">
      <c r="B26" s="810"/>
      <c r="C26" s="124" t="s">
        <v>1538</v>
      </c>
      <c r="D26" s="111">
        <v>10.0381474759288</v>
      </c>
      <c r="E26" s="111">
        <v>6.914553834034101</v>
      </c>
      <c r="F26" s="111">
        <v>7.355202970449363</v>
      </c>
      <c r="G26" s="111">
        <v>7.319572447357371</v>
      </c>
      <c r="H26" s="756" t="s">
        <v>1756</v>
      </c>
      <c r="I26" s="808" t="s">
        <v>1756</v>
      </c>
    </row>
    <row r="27" spans="2:9" ht="15" customHeight="1">
      <c r="B27" s="785" t="s">
        <v>1539</v>
      </c>
      <c r="C27" s="151"/>
      <c r="D27" s="757">
        <v>3671.178603459321</v>
      </c>
      <c r="E27" s="796">
        <v>3417.3960055096422</v>
      </c>
      <c r="F27" s="796">
        <v>3612.401128425578</v>
      </c>
      <c r="G27" s="796">
        <v>3617.6219596942324</v>
      </c>
      <c r="H27" s="796">
        <v>-6.912837139292037</v>
      </c>
      <c r="I27" s="811">
        <v>0.14452523634686543</v>
      </c>
    </row>
    <row r="28" spans="2:9" ht="15" customHeight="1">
      <c r="B28" s="786" t="s">
        <v>1608</v>
      </c>
      <c r="C28" s="17"/>
      <c r="D28" s="107">
        <v>7.115054452274184</v>
      </c>
      <c r="E28" s="747">
        <v>89.39118457300276</v>
      </c>
      <c r="F28" s="747">
        <v>84.83785599140248</v>
      </c>
      <c r="G28" s="747">
        <v>94.52119527449618</v>
      </c>
      <c r="H28" s="747">
        <v>1156.3668370019384</v>
      </c>
      <c r="I28" s="778">
        <v>11.413936820934055</v>
      </c>
    </row>
    <row r="29" spans="2:9" ht="15" customHeight="1">
      <c r="B29" s="786" t="s">
        <v>1609</v>
      </c>
      <c r="C29" s="39"/>
      <c r="D29" s="107">
        <v>3678.2936579115953</v>
      </c>
      <c r="E29" s="747">
        <v>3506.787190082645</v>
      </c>
      <c r="F29" s="747">
        <v>3697.2389844169807</v>
      </c>
      <c r="G29" s="747">
        <v>3712.143154968728</v>
      </c>
      <c r="H29" s="747">
        <v>-4.662663826746382</v>
      </c>
      <c r="I29" s="778">
        <v>0.40311623388602413</v>
      </c>
    </row>
    <row r="30" spans="2:9" ht="15" customHeight="1">
      <c r="B30" s="786" t="s">
        <v>1610</v>
      </c>
      <c r="C30" s="39"/>
      <c r="D30" s="107">
        <v>801.1338885329915</v>
      </c>
      <c r="E30" s="747">
        <v>752.0371900826447</v>
      </c>
      <c r="F30" s="747">
        <v>835.384202041913</v>
      </c>
      <c r="G30" s="747">
        <v>840.7922168172341</v>
      </c>
      <c r="H30" s="747">
        <v>-6.128401151554215</v>
      </c>
      <c r="I30" s="778">
        <v>0.6473685715030655</v>
      </c>
    </row>
    <row r="31" spans="2:9" ht="15" customHeight="1">
      <c r="B31" s="786" t="s">
        <v>1611</v>
      </c>
      <c r="C31" s="39"/>
      <c r="D31" s="107">
        <v>2877.159769378604</v>
      </c>
      <c r="E31" s="747">
        <v>2754.75</v>
      </c>
      <c r="F31" s="747">
        <v>2861.8547823750678</v>
      </c>
      <c r="G31" s="747">
        <v>2871.350938151494</v>
      </c>
      <c r="H31" s="747">
        <v>-4.254534999460276</v>
      </c>
      <c r="I31" s="778">
        <v>0.3318182262394629</v>
      </c>
    </row>
    <row r="32" spans="2:9" ht="15" customHeight="1">
      <c r="B32" s="786" t="s">
        <v>1178</v>
      </c>
      <c r="C32" s="39"/>
      <c r="D32" s="107">
        <v>-680.4204996796923</v>
      </c>
      <c r="E32" s="747">
        <v>338.3949035812673</v>
      </c>
      <c r="F32" s="747">
        <v>154.83409457281002</v>
      </c>
      <c r="G32" s="747">
        <v>89.54510076441998</v>
      </c>
      <c r="H32" s="747">
        <v>-149.73320229778005</v>
      </c>
      <c r="I32" s="778">
        <v>-42.16706532790695</v>
      </c>
    </row>
    <row r="33" spans="2:9" ht="15" customHeight="1">
      <c r="B33" s="786" t="s">
        <v>1179</v>
      </c>
      <c r="C33" s="39"/>
      <c r="D33" s="107">
        <v>106.96220371556694</v>
      </c>
      <c r="E33" s="747">
        <v>-109.16997245179064</v>
      </c>
      <c r="F33" s="747">
        <v>-106.06354110693177</v>
      </c>
      <c r="G33" s="747">
        <v>-27.911049339819318</v>
      </c>
      <c r="H33" s="747">
        <v>-202.06406436996622</v>
      </c>
      <c r="I33" s="778">
        <v>-73.68459599922296</v>
      </c>
    </row>
    <row r="34" spans="2:9" ht="15" customHeight="1" thickBot="1">
      <c r="B34" s="787" t="s">
        <v>1180</v>
      </c>
      <c r="C34" s="1110"/>
      <c r="D34" s="789">
        <v>-573.4582959641252</v>
      </c>
      <c r="E34" s="790">
        <v>229.22493112947666</v>
      </c>
      <c r="F34" s="790">
        <v>48.77055346587825</v>
      </c>
      <c r="G34" s="790">
        <v>61.63405142460068</v>
      </c>
      <c r="H34" s="790">
        <v>-139.97238033571261</v>
      </c>
      <c r="I34" s="812">
        <v>26.375542298740214</v>
      </c>
    </row>
    <row r="35" spans="2:9" ht="16.5" thickTop="1">
      <c r="B35" s="129" t="s">
        <v>264</v>
      </c>
      <c r="C35" s="16"/>
      <c r="D35" s="15"/>
      <c r="E35" s="15"/>
      <c r="F35" s="15"/>
      <c r="G35" s="15"/>
      <c r="H35" s="37"/>
      <c r="I35" s="37"/>
    </row>
    <row r="36" spans="2:9" ht="15.75">
      <c r="B36" s="126" t="s">
        <v>1126</v>
      </c>
      <c r="C36" s="16"/>
      <c r="D36" s="606"/>
      <c r="E36" s="606"/>
      <c r="F36" s="606"/>
      <c r="G36" s="606"/>
      <c r="H36" s="37"/>
      <c r="I36" s="37"/>
    </row>
    <row r="37" spans="2:7" ht="12.75">
      <c r="B37" s="16" t="s">
        <v>265</v>
      </c>
      <c r="C37" s="606"/>
      <c r="D37" s="127">
        <v>78.05</v>
      </c>
      <c r="E37" s="127">
        <v>72.6</v>
      </c>
      <c r="F37" s="127">
        <v>74.44</v>
      </c>
      <c r="G37" s="127">
        <v>71.95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workbookViewId="0" topLeftCell="A1">
      <selection activeCell="B1" sqref="B1:I1"/>
    </sheetView>
  </sheetViews>
  <sheetFormatPr defaultColWidth="9.140625" defaultRowHeight="12.75"/>
  <cols>
    <col min="1" max="1" width="9.140625" style="15" customWidth="1"/>
    <col min="2" max="2" width="23.140625" style="15" customWidth="1"/>
    <col min="3" max="3" width="13.7109375" style="15" bestFit="1" customWidth="1"/>
    <col min="4" max="16384" width="9.140625" style="15" customWidth="1"/>
  </cols>
  <sheetData>
    <row r="1" spans="2:9" ht="12.75">
      <c r="B1" s="1398" t="s">
        <v>200</v>
      </c>
      <c r="C1" s="1398"/>
      <c r="D1" s="1398"/>
      <c r="E1" s="1398"/>
      <c r="F1" s="1398"/>
      <c r="G1" s="1398"/>
      <c r="H1" s="1398"/>
      <c r="I1" s="1398"/>
    </row>
    <row r="2" spans="2:9" ht="16.5" thickBot="1">
      <c r="B2" s="1617" t="s">
        <v>267</v>
      </c>
      <c r="C2" s="1618"/>
      <c r="D2" s="1618"/>
      <c r="E2" s="1618"/>
      <c r="F2" s="1618"/>
      <c r="G2" s="1618"/>
      <c r="H2" s="1618"/>
      <c r="I2" s="1618"/>
    </row>
    <row r="3" spans="2:9" ht="13.5" thickTop="1">
      <c r="B3" s="1619" t="s">
        <v>1624</v>
      </c>
      <c r="C3" s="1621" t="s">
        <v>1625</v>
      </c>
      <c r="D3" s="1623" t="s">
        <v>1626</v>
      </c>
      <c r="E3" s="1451"/>
      <c r="F3" s="1624"/>
      <c r="G3" s="1463" t="s">
        <v>1627</v>
      </c>
      <c r="H3" s="1451"/>
      <c r="I3" s="1452"/>
    </row>
    <row r="4" spans="2:9" ht="13.5" thickBot="1">
      <c r="B4" s="1620"/>
      <c r="C4" s="1622"/>
      <c r="D4" s="818" t="s">
        <v>1628</v>
      </c>
      <c r="E4" s="819" t="s">
        <v>1629</v>
      </c>
      <c r="F4" s="820" t="s">
        <v>266</v>
      </c>
      <c r="G4" s="821" t="s">
        <v>1628</v>
      </c>
      <c r="H4" s="819" t="s">
        <v>1629</v>
      </c>
      <c r="I4" s="609" t="s">
        <v>266</v>
      </c>
    </row>
    <row r="5" spans="2:9" ht="12.75">
      <c r="B5" s="1081"/>
      <c r="C5" s="1082"/>
      <c r="D5" s="1083"/>
      <c r="E5" s="1082"/>
      <c r="F5" s="1082"/>
      <c r="G5" s="1082"/>
      <c r="H5" s="1082"/>
      <c r="I5" s="1084"/>
    </row>
    <row r="6" spans="2:9" ht="12.75">
      <c r="B6" s="252" t="s">
        <v>638</v>
      </c>
      <c r="C6" s="1085" t="s">
        <v>944</v>
      </c>
      <c r="D6" s="814">
        <v>68.55</v>
      </c>
      <c r="E6" s="814">
        <v>69.15</v>
      </c>
      <c r="F6" s="814">
        <v>68.85</v>
      </c>
      <c r="G6" s="814">
        <v>67.781875</v>
      </c>
      <c r="H6" s="814">
        <v>68.3809375</v>
      </c>
      <c r="I6" s="816">
        <v>68.08140625</v>
      </c>
    </row>
    <row r="7" spans="2:9" ht="12.75">
      <c r="B7" s="252"/>
      <c r="C7" s="1085" t="s">
        <v>1455</v>
      </c>
      <c r="D7" s="814">
        <v>73.25</v>
      </c>
      <c r="E7" s="814">
        <v>73.85</v>
      </c>
      <c r="F7" s="814">
        <v>73.55</v>
      </c>
      <c r="G7" s="814">
        <v>70.53870967741935</v>
      </c>
      <c r="H7" s="814">
        <v>71.13870967741936</v>
      </c>
      <c r="I7" s="816">
        <v>70.83870967741936</v>
      </c>
    </row>
    <row r="8" spans="2:9" ht="12.75">
      <c r="B8" s="252"/>
      <c r="C8" s="1085" t="s">
        <v>1456</v>
      </c>
      <c r="D8" s="814">
        <v>77.4</v>
      </c>
      <c r="E8" s="814">
        <v>78</v>
      </c>
      <c r="F8" s="814">
        <v>77.7</v>
      </c>
      <c r="G8" s="814">
        <v>74.74733333333333</v>
      </c>
      <c r="H8" s="814">
        <v>75.34733333333334</v>
      </c>
      <c r="I8" s="816">
        <v>75.04733333333334</v>
      </c>
    </row>
    <row r="9" spans="2:9" ht="12.75">
      <c r="B9" s="252"/>
      <c r="C9" s="1085" t="s">
        <v>1457</v>
      </c>
      <c r="D9" s="814">
        <v>78.7</v>
      </c>
      <c r="E9" s="814">
        <v>79.3</v>
      </c>
      <c r="F9" s="814">
        <v>79</v>
      </c>
      <c r="G9" s="814">
        <v>78.13966666666667</v>
      </c>
      <c r="H9" s="814">
        <v>78.6689569892473</v>
      </c>
      <c r="I9" s="816">
        <v>78.40431182795699</v>
      </c>
    </row>
    <row r="10" spans="2:9" ht="12.75">
      <c r="B10" s="252"/>
      <c r="C10" s="1085" t="s">
        <v>1458</v>
      </c>
      <c r="D10" s="814">
        <v>77.3</v>
      </c>
      <c r="E10" s="814">
        <v>77.9</v>
      </c>
      <c r="F10" s="814">
        <v>77.6</v>
      </c>
      <c r="G10" s="814">
        <v>79.08</v>
      </c>
      <c r="H10" s="814">
        <v>79.68</v>
      </c>
      <c r="I10" s="816">
        <v>79.38</v>
      </c>
    </row>
    <row r="11" spans="2:9" ht="12.75">
      <c r="B11" s="252"/>
      <c r="C11" s="1085" t="s">
        <v>1459</v>
      </c>
      <c r="D11" s="814">
        <v>77.75</v>
      </c>
      <c r="E11" s="814">
        <v>78.35</v>
      </c>
      <c r="F11" s="814">
        <v>78.05</v>
      </c>
      <c r="G11" s="814">
        <v>77</v>
      </c>
      <c r="H11" s="814">
        <v>77.6</v>
      </c>
      <c r="I11" s="816">
        <v>77.3</v>
      </c>
    </row>
    <row r="12" spans="2:9" ht="12.75">
      <c r="B12" s="252"/>
      <c r="C12" s="1085" t="s">
        <v>1460</v>
      </c>
      <c r="D12" s="814">
        <v>77.7</v>
      </c>
      <c r="E12" s="814">
        <v>78.3</v>
      </c>
      <c r="F12" s="814">
        <v>78</v>
      </c>
      <c r="G12" s="814">
        <v>78.05172413793103</v>
      </c>
      <c r="H12" s="814">
        <v>78.65172413793104</v>
      </c>
      <c r="I12" s="816">
        <v>78.35172413793103</v>
      </c>
    </row>
    <row r="13" spans="2:9" ht="12.75">
      <c r="B13" s="252"/>
      <c r="C13" s="1085" t="s">
        <v>1461</v>
      </c>
      <c r="D13" s="814">
        <v>82.55</v>
      </c>
      <c r="E13" s="814">
        <v>83.15</v>
      </c>
      <c r="F13" s="814">
        <v>82.85</v>
      </c>
      <c r="G13" s="814">
        <v>80.45700000000001</v>
      </c>
      <c r="H13" s="814">
        <v>81.057</v>
      </c>
      <c r="I13" s="816">
        <v>80.757</v>
      </c>
    </row>
    <row r="14" spans="2:9" ht="12.75">
      <c r="B14" s="252"/>
      <c r="C14" s="1085" t="s">
        <v>1462</v>
      </c>
      <c r="D14" s="814">
        <v>79.65</v>
      </c>
      <c r="E14" s="814">
        <v>80.25</v>
      </c>
      <c r="F14" s="814">
        <v>79.95</v>
      </c>
      <c r="G14" s="814">
        <v>80.76612903225806</v>
      </c>
      <c r="H14" s="814">
        <v>81.36612903225806</v>
      </c>
      <c r="I14" s="816">
        <v>81.06612903225806</v>
      </c>
    </row>
    <row r="15" spans="2:9" ht="12.75">
      <c r="B15" s="252"/>
      <c r="C15" s="1085" t="s">
        <v>1463</v>
      </c>
      <c r="D15" s="814">
        <v>79.15</v>
      </c>
      <c r="E15" s="814">
        <v>79.75</v>
      </c>
      <c r="F15" s="814">
        <v>79.45</v>
      </c>
      <c r="G15" s="814">
        <v>79.38645161290324</v>
      </c>
      <c r="H15" s="814">
        <v>79.98645161290322</v>
      </c>
      <c r="I15" s="816">
        <v>79.68645161290323</v>
      </c>
    </row>
    <row r="16" spans="2:9" ht="12.75">
      <c r="B16" s="252"/>
      <c r="C16" s="1085" t="s">
        <v>1630</v>
      </c>
      <c r="D16" s="814">
        <v>75.6</v>
      </c>
      <c r="E16" s="814">
        <v>76.2</v>
      </c>
      <c r="F16" s="814">
        <v>75.9</v>
      </c>
      <c r="G16" s="814">
        <v>75.98903225806451</v>
      </c>
      <c r="H16" s="814">
        <v>76.62129032258063</v>
      </c>
      <c r="I16" s="816">
        <v>76.30516129032257</v>
      </c>
    </row>
    <row r="17" spans="2:9" ht="12.75">
      <c r="B17" s="252"/>
      <c r="C17" s="1085" t="s">
        <v>1631</v>
      </c>
      <c r="D17" s="814">
        <v>78.05</v>
      </c>
      <c r="E17" s="814">
        <v>78.65</v>
      </c>
      <c r="F17" s="814">
        <v>78.35</v>
      </c>
      <c r="G17" s="814">
        <v>77.02387096774194</v>
      </c>
      <c r="H17" s="814">
        <v>77.62387096774194</v>
      </c>
      <c r="I17" s="816">
        <v>77.3238709677419</v>
      </c>
    </row>
    <row r="18" spans="2:9" ht="12.75">
      <c r="B18" s="308"/>
      <c r="C18" s="1086" t="s">
        <v>348</v>
      </c>
      <c r="D18" s="815">
        <v>77.1375</v>
      </c>
      <c r="E18" s="815">
        <v>77.7375</v>
      </c>
      <c r="F18" s="815">
        <v>77.4375</v>
      </c>
      <c r="G18" s="815">
        <v>76.5801493905265</v>
      </c>
      <c r="H18" s="815">
        <v>77.17686696445125</v>
      </c>
      <c r="I18" s="817">
        <v>76.87850817748888</v>
      </c>
    </row>
    <row r="19" spans="2:9" ht="12.75">
      <c r="B19" s="252"/>
      <c r="C19" s="1086"/>
      <c r="D19" s="814"/>
      <c r="E19" s="814"/>
      <c r="F19" s="814"/>
      <c r="G19" s="814"/>
      <c r="H19" s="814"/>
      <c r="I19" s="816"/>
    </row>
    <row r="20" spans="2:9" ht="12.75">
      <c r="B20" s="252" t="s">
        <v>8</v>
      </c>
      <c r="C20" s="1085" t="s">
        <v>944</v>
      </c>
      <c r="D20" s="814">
        <v>77</v>
      </c>
      <c r="E20" s="814">
        <v>77.6</v>
      </c>
      <c r="F20" s="814">
        <v>77.3</v>
      </c>
      <c r="G20" s="814">
        <v>76.8359375</v>
      </c>
      <c r="H20" s="814">
        <v>77.4359375</v>
      </c>
      <c r="I20" s="816">
        <v>77.1359375</v>
      </c>
    </row>
    <row r="21" spans="2:9" ht="12.75">
      <c r="B21" s="252"/>
      <c r="C21" s="1085" t="s">
        <v>1455</v>
      </c>
      <c r="D21" s="814">
        <v>77.5</v>
      </c>
      <c r="E21" s="814">
        <v>78.1</v>
      </c>
      <c r="F21" s="814">
        <v>77.8</v>
      </c>
      <c r="G21" s="814">
        <v>77.64483870967742</v>
      </c>
      <c r="H21" s="814">
        <v>78.24483870967742</v>
      </c>
      <c r="I21" s="816">
        <v>77.94483870967741</v>
      </c>
    </row>
    <row r="22" spans="2:9" ht="12.75">
      <c r="B22" s="252"/>
      <c r="C22" s="1085" t="s">
        <v>1456</v>
      </c>
      <c r="D22" s="814">
        <v>73.66</v>
      </c>
      <c r="E22" s="814">
        <v>74.26</v>
      </c>
      <c r="F22" s="814">
        <v>73.96</v>
      </c>
      <c r="G22" s="814">
        <v>75.62419354838711</v>
      </c>
      <c r="H22" s="814">
        <v>76.22419354838712</v>
      </c>
      <c r="I22" s="816">
        <v>75.92419354838711</v>
      </c>
    </row>
    <row r="23" spans="2:9" ht="12.75">
      <c r="B23" s="252"/>
      <c r="C23" s="1085" t="s">
        <v>1457</v>
      </c>
      <c r="D23" s="814">
        <v>74</v>
      </c>
      <c r="E23" s="814">
        <v>74.6</v>
      </c>
      <c r="F23" s="814">
        <v>74.3</v>
      </c>
      <c r="G23" s="814">
        <v>74.4144827586207</v>
      </c>
      <c r="H23" s="814">
        <v>75.01448275862069</v>
      </c>
      <c r="I23" s="816">
        <v>74.71448275862069</v>
      </c>
    </row>
    <row r="24" spans="2:9" ht="12.75">
      <c r="B24" s="252"/>
      <c r="C24" s="1085" t="s">
        <v>1458</v>
      </c>
      <c r="D24" s="814">
        <v>74.44</v>
      </c>
      <c r="E24" s="814">
        <v>75.04</v>
      </c>
      <c r="F24" s="814">
        <v>74.74</v>
      </c>
      <c r="G24" s="814">
        <v>74.07137931034482</v>
      </c>
      <c r="H24" s="814">
        <v>74.67137931034483</v>
      </c>
      <c r="I24" s="816">
        <v>74.37137931034482</v>
      </c>
    </row>
    <row r="25" spans="2:9" ht="12.75">
      <c r="B25" s="252"/>
      <c r="C25" s="1085" t="s">
        <v>1459</v>
      </c>
      <c r="D25" s="814">
        <v>72.6</v>
      </c>
      <c r="E25" s="814">
        <v>73.2</v>
      </c>
      <c r="F25" s="814">
        <v>72.9</v>
      </c>
      <c r="G25" s="814">
        <v>73.94466666666666</v>
      </c>
      <c r="H25" s="814">
        <v>74.54466666666667</v>
      </c>
      <c r="I25" s="816">
        <v>74.24466666666666</v>
      </c>
    </row>
    <row r="26" spans="2:9" ht="12.75">
      <c r="B26" s="252"/>
      <c r="C26" s="1085" t="s">
        <v>1460</v>
      </c>
      <c r="D26" s="814">
        <v>73.99</v>
      </c>
      <c r="E26" s="814">
        <v>74.59</v>
      </c>
      <c r="F26" s="814">
        <v>74.29</v>
      </c>
      <c r="G26" s="814">
        <v>73.5455172413793</v>
      </c>
      <c r="H26" s="814">
        <v>74.14551724137931</v>
      </c>
      <c r="I26" s="816">
        <v>73.8455172413793</v>
      </c>
    </row>
    <row r="27" spans="2:9" ht="12.75">
      <c r="B27" s="252"/>
      <c r="C27" s="1085" t="s">
        <v>1461</v>
      </c>
      <c r="D27" s="814">
        <v>72.4</v>
      </c>
      <c r="E27" s="814">
        <v>73</v>
      </c>
      <c r="F27" s="814">
        <v>72.7</v>
      </c>
      <c r="G27" s="814">
        <v>73.35655172413793</v>
      </c>
      <c r="H27" s="814">
        <v>73.95655172413792</v>
      </c>
      <c r="I27" s="816">
        <v>73.65655172413793</v>
      </c>
    </row>
    <row r="28" spans="2:9" ht="12.75">
      <c r="B28" s="252"/>
      <c r="C28" s="1085" t="s">
        <v>1462</v>
      </c>
      <c r="D28" s="814">
        <v>70.76</v>
      </c>
      <c r="E28" s="814">
        <v>71.36</v>
      </c>
      <c r="F28" s="814">
        <v>71.06</v>
      </c>
      <c r="G28" s="814">
        <v>71.81322580645161</v>
      </c>
      <c r="H28" s="814">
        <v>72.4132258064516</v>
      </c>
      <c r="I28" s="816">
        <v>72.11322580645161</v>
      </c>
    </row>
    <row r="29" spans="2:9" ht="12.75">
      <c r="B29" s="252"/>
      <c r="C29" s="1085" t="s">
        <v>1463</v>
      </c>
      <c r="D29" s="814">
        <v>71.81</v>
      </c>
      <c r="E29" s="814">
        <v>72.41</v>
      </c>
      <c r="F29" s="814">
        <v>72.11</v>
      </c>
      <c r="G29" s="814">
        <v>71.19516129032259</v>
      </c>
      <c r="H29" s="814">
        <v>71.79516129032257</v>
      </c>
      <c r="I29" s="816">
        <v>71.4951612903226</v>
      </c>
    </row>
    <row r="30" spans="2:9" ht="12.75">
      <c r="B30" s="252"/>
      <c r="C30" s="1085" t="s">
        <v>1630</v>
      </c>
      <c r="D30" s="814">
        <v>74.6</v>
      </c>
      <c r="E30" s="814">
        <v>75.2</v>
      </c>
      <c r="F30" s="814">
        <v>74.9</v>
      </c>
      <c r="G30" s="814">
        <v>74.25129032258064</v>
      </c>
      <c r="H30" s="814">
        <v>74.85129032258065</v>
      </c>
      <c r="I30" s="816">
        <v>74.55129032258066</v>
      </c>
    </row>
    <row r="31" spans="2:9" ht="12.75">
      <c r="B31" s="252"/>
      <c r="C31" s="1085" t="s">
        <v>1631</v>
      </c>
      <c r="D31" s="814">
        <v>74.44</v>
      </c>
      <c r="E31" s="814">
        <v>75.04</v>
      </c>
      <c r="F31" s="814">
        <v>74.74</v>
      </c>
      <c r="G31" s="814">
        <v>74.13</v>
      </c>
      <c r="H31" s="814">
        <v>74.73</v>
      </c>
      <c r="I31" s="816">
        <v>74.43</v>
      </c>
    </row>
    <row r="32" spans="2:9" ht="12.75">
      <c r="B32" s="252"/>
      <c r="C32" s="1086" t="s">
        <v>348</v>
      </c>
      <c r="D32" s="815">
        <v>73.93</v>
      </c>
      <c r="E32" s="815">
        <v>74.53</v>
      </c>
      <c r="F32" s="815">
        <v>74.23</v>
      </c>
      <c r="G32" s="815">
        <v>74.24</v>
      </c>
      <c r="H32" s="815">
        <v>74.84</v>
      </c>
      <c r="I32" s="817">
        <v>74.54</v>
      </c>
    </row>
    <row r="33" spans="2:9" ht="12.75">
      <c r="B33" s="252"/>
      <c r="C33" s="1087"/>
      <c r="D33" s="814"/>
      <c r="E33" s="814"/>
      <c r="F33" s="814"/>
      <c r="G33" s="814"/>
      <c r="H33" s="814"/>
      <c r="I33" s="816"/>
    </row>
    <row r="34" spans="2:9" ht="12.75">
      <c r="B34" s="252" t="s">
        <v>1665</v>
      </c>
      <c r="C34" s="1126" t="s">
        <v>944</v>
      </c>
      <c r="D34" s="814">
        <v>74.5</v>
      </c>
      <c r="E34" s="814">
        <v>75.1</v>
      </c>
      <c r="F34" s="814">
        <v>74.8</v>
      </c>
      <c r="G34" s="814">
        <v>74.27064516129032</v>
      </c>
      <c r="H34" s="814">
        <v>74.87064516129031</v>
      </c>
      <c r="I34" s="816">
        <v>74.57064516129032</v>
      </c>
    </row>
    <row r="35" spans="2:9" ht="12.75">
      <c r="B35" s="252"/>
      <c r="C35" s="1126" t="s">
        <v>1455</v>
      </c>
      <c r="D35" s="814">
        <v>73.9</v>
      </c>
      <c r="E35" s="814">
        <v>74.5</v>
      </c>
      <c r="F35" s="814">
        <v>74.2</v>
      </c>
      <c r="G35" s="814">
        <v>74.38</v>
      </c>
      <c r="H35" s="814">
        <v>74.98</v>
      </c>
      <c r="I35" s="816">
        <v>74.68</v>
      </c>
    </row>
    <row r="36" spans="2:9" ht="12.75">
      <c r="B36" s="252"/>
      <c r="C36" s="1126" t="s">
        <v>1456</v>
      </c>
      <c r="D36" s="814">
        <v>70.73</v>
      </c>
      <c r="E36" s="814">
        <v>71.33</v>
      </c>
      <c r="F36" s="814">
        <v>71.03</v>
      </c>
      <c r="G36" s="814">
        <v>71.66387096774193</v>
      </c>
      <c r="H36" s="814">
        <v>72.26387096774194</v>
      </c>
      <c r="I36" s="816">
        <v>71.96387096774194</v>
      </c>
    </row>
    <row r="37" spans="2:9" ht="12.75">
      <c r="B37" s="180"/>
      <c r="C37" s="1189" t="s">
        <v>1457</v>
      </c>
      <c r="D37" s="814">
        <v>72</v>
      </c>
      <c r="E37" s="814">
        <v>72.6</v>
      </c>
      <c r="F37" s="814">
        <v>72.3</v>
      </c>
      <c r="G37" s="814">
        <v>70.77033333333334</v>
      </c>
      <c r="H37" s="814">
        <v>71.37033333333332</v>
      </c>
      <c r="I37" s="816">
        <v>71.07033333333334</v>
      </c>
    </row>
    <row r="38" spans="2:9" ht="12.75">
      <c r="B38" s="252"/>
      <c r="C38" s="1126" t="s">
        <v>1458</v>
      </c>
      <c r="D38" s="814">
        <v>71.65</v>
      </c>
      <c r="E38" s="814">
        <v>72.25</v>
      </c>
      <c r="F38" s="814">
        <v>71.95</v>
      </c>
      <c r="G38" s="814">
        <v>72.22655172413793</v>
      </c>
      <c r="H38" s="814">
        <v>72.82655172413793</v>
      </c>
      <c r="I38" s="816">
        <v>72.52655172413793</v>
      </c>
    </row>
    <row r="39" spans="2:9" ht="13.5" thickBot="1">
      <c r="B39" s="1190"/>
      <c r="C39" s="1191" t="s">
        <v>1459</v>
      </c>
      <c r="D39" s="1297">
        <v>71.95</v>
      </c>
      <c r="E39" s="1297">
        <v>72.55</v>
      </c>
      <c r="F39" s="1297">
        <v>72.25</v>
      </c>
      <c r="G39" s="1192">
        <v>71.97099999999999</v>
      </c>
      <c r="H39" s="1192">
        <v>70.157</v>
      </c>
      <c r="I39" s="1193">
        <v>71.064</v>
      </c>
    </row>
    <row r="40" ht="13.5" thickTop="1">
      <c r="B40" s="15" t="s">
        <v>1694</v>
      </c>
    </row>
    <row r="41" spans="2:12" ht="12.75">
      <c r="B41" s="1398" t="s">
        <v>480</v>
      </c>
      <c r="C41" s="1398"/>
      <c r="D41" s="1398"/>
      <c r="E41" s="1398"/>
      <c r="F41" s="1398"/>
      <c r="G41" s="1398"/>
      <c r="H41" s="1398"/>
      <c r="I41" s="1398"/>
      <c r="J41" s="1398"/>
      <c r="K41" s="1398"/>
      <c r="L41" s="1398"/>
    </row>
    <row r="42" spans="2:12" ht="15.75">
      <c r="B42" s="1539" t="s">
        <v>1632</v>
      </c>
      <c r="C42" s="1539"/>
      <c r="D42" s="1539"/>
      <c r="E42" s="1539"/>
      <c r="F42" s="1539"/>
      <c r="G42" s="1539"/>
      <c r="H42" s="1539"/>
      <c r="I42" s="1539"/>
      <c r="J42" s="1539"/>
      <c r="K42" s="1539"/>
      <c r="L42" s="1539"/>
    </row>
    <row r="43" ht="13.5" thickBot="1"/>
    <row r="44" spans="2:12" ht="13.5" thickTop="1">
      <c r="B44" s="1610"/>
      <c r="C44" s="1463" t="s">
        <v>1633</v>
      </c>
      <c r="D44" s="1451"/>
      <c r="E44" s="1451"/>
      <c r="F44" s="1451" t="s">
        <v>1355</v>
      </c>
      <c r="G44" s="1451"/>
      <c r="H44" s="1451"/>
      <c r="I44" s="1612" t="s">
        <v>34</v>
      </c>
      <c r="J44" s="1612"/>
      <c r="K44" s="1612"/>
      <c r="L44" s="1613"/>
    </row>
    <row r="45" spans="2:12" ht="12.75">
      <c r="B45" s="1611"/>
      <c r="C45" s="1469"/>
      <c r="D45" s="1448"/>
      <c r="E45" s="1448"/>
      <c r="F45" s="1448"/>
      <c r="G45" s="1448"/>
      <c r="H45" s="1448"/>
      <c r="I45" s="1614" t="s">
        <v>1634</v>
      </c>
      <c r="J45" s="1614"/>
      <c r="K45" s="1615" t="s">
        <v>537</v>
      </c>
      <c r="L45" s="1616"/>
    </row>
    <row r="46" spans="2:12" ht="12.75">
      <c r="B46" s="1090"/>
      <c r="C46" s="822">
        <v>2008</v>
      </c>
      <c r="D46" s="823">
        <v>2009</v>
      </c>
      <c r="E46" s="823">
        <v>2010</v>
      </c>
      <c r="F46" s="823">
        <v>2009</v>
      </c>
      <c r="G46" s="823">
        <v>2010</v>
      </c>
      <c r="H46" s="823">
        <v>2011</v>
      </c>
      <c r="I46" s="823">
        <v>2009</v>
      </c>
      <c r="J46" s="823">
        <v>2010</v>
      </c>
      <c r="K46" s="823">
        <v>2010</v>
      </c>
      <c r="L46" s="1091">
        <v>2011</v>
      </c>
    </row>
    <row r="47" spans="2:12" ht="12.75">
      <c r="B47" s="1092" t="s">
        <v>1635</v>
      </c>
      <c r="C47" s="574">
        <v>143.25</v>
      </c>
      <c r="D47" s="574">
        <v>61.53</v>
      </c>
      <c r="E47" s="574">
        <v>76.4</v>
      </c>
      <c r="F47" s="574">
        <v>43.31</v>
      </c>
      <c r="G47" s="574">
        <v>77.73</v>
      </c>
      <c r="H47" s="574">
        <v>99.7</v>
      </c>
      <c r="I47" s="187">
        <v>-57.047120418848166</v>
      </c>
      <c r="J47" s="187">
        <v>24.16707297253373</v>
      </c>
      <c r="K47" s="187">
        <v>79.47356268760103</v>
      </c>
      <c r="L47" s="292">
        <v>28.264505338993956</v>
      </c>
    </row>
    <row r="48" spans="2:12" ht="13.5" thickBot="1">
      <c r="B48" s="1093" t="s">
        <v>1709</v>
      </c>
      <c r="C48" s="631">
        <v>986</v>
      </c>
      <c r="D48" s="631">
        <v>938</v>
      </c>
      <c r="E48" s="631">
        <v>1189.25</v>
      </c>
      <c r="F48" s="631">
        <v>826.5</v>
      </c>
      <c r="G48" s="631">
        <v>1138.25</v>
      </c>
      <c r="H48" s="631">
        <v>1369.25</v>
      </c>
      <c r="I48" s="1094">
        <v>-4.868154158215006</v>
      </c>
      <c r="J48" s="1094">
        <v>26.785714285714278</v>
      </c>
      <c r="K48" s="1094">
        <v>37.71929824561403</v>
      </c>
      <c r="L48" s="1095">
        <v>20.294311443004617</v>
      </c>
    </row>
    <row r="49" ht="13.5" thickTop="1">
      <c r="B49" s="920" t="s">
        <v>1636</v>
      </c>
    </row>
    <row r="50" ht="12.75">
      <c r="B50" s="920" t="s">
        <v>1708</v>
      </c>
    </row>
    <row r="51" spans="2:8" ht="12.75">
      <c r="B51" s="921" t="s">
        <v>268</v>
      </c>
      <c r="C51" s="922"/>
      <c r="D51" s="922"/>
      <c r="E51" s="922"/>
      <c r="F51" s="922"/>
      <c r="G51" s="922"/>
      <c r="H51" s="922"/>
    </row>
  </sheetData>
  <mergeCells count="14">
    <mergeCell ref="B3:B4"/>
    <mergeCell ref="C3:C4"/>
    <mergeCell ref="D3:F3"/>
    <mergeCell ref="G3:I3"/>
    <mergeCell ref="B1:I1"/>
    <mergeCell ref="B42:L42"/>
    <mergeCell ref="B44:B45"/>
    <mergeCell ref="C44:E45"/>
    <mergeCell ref="F44:H45"/>
    <mergeCell ref="I44:L44"/>
    <mergeCell ref="I45:J45"/>
    <mergeCell ref="K45:L45"/>
    <mergeCell ref="B41:L41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31">
      <selection activeCell="A51" sqref="A51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398" t="s">
        <v>1478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</row>
    <row r="2" spans="1:11" ht="15.75">
      <c r="A2" s="1367" t="s">
        <v>1502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394" t="s">
        <v>755</v>
      </c>
      <c r="J3" s="1394"/>
      <c r="K3" s="1394"/>
    </row>
    <row r="4" spans="1:11" ht="13.5" thickTop="1">
      <c r="A4" s="319"/>
      <c r="B4" s="285" t="s">
        <v>941</v>
      </c>
      <c r="C4" s="285"/>
      <c r="D4" s="285" t="s">
        <v>941</v>
      </c>
      <c r="E4" s="285"/>
      <c r="F4" s="1388" t="s">
        <v>592</v>
      </c>
      <c r="G4" s="1389"/>
      <c r="H4" s="1389"/>
      <c r="I4" s="1389"/>
      <c r="J4" s="1389"/>
      <c r="K4" s="1390"/>
    </row>
    <row r="5" spans="1:11" ht="12.75">
      <c r="A5" s="320"/>
      <c r="B5" s="189">
        <f>'[1]MAC'!B5</f>
        <v>2009</v>
      </c>
      <c r="C5" s="189">
        <f>'[1]MAC'!C5</f>
        <v>2010</v>
      </c>
      <c r="D5" s="189">
        <f>'[1]MAC'!D5</f>
        <v>2010</v>
      </c>
      <c r="E5" s="189">
        <f>'[1]MAC'!E5</f>
        <v>2011</v>
      </c>
      <c r="F5" s="1395" t="s">
        <v>8</v>
      </c>
      <c r="G5" s="1396">
        <v>0</v>
      </c>
      <c r="H5" s="1368">
        <v>0</v>
      </c>
      <c r="I5" s="1395" t="s">
        <v>1665</v>
      </c>
      <c r="J5" s="1396">
        <v>0</v>
      </c>
      <c r="K5" s="1397">
        <v>0</v>
      </c>
    </row>
    <row r="6" spans="1:11" ht="12.75">
      <c r="A6" s="286"/>
      <c r="B6" s="301" t="str">
        <f>'[1]MAC'!B6</f>
        <v>Jul</v>
      </c>
      <c r="C6" s="301" t="str">
        <f>'[1]MAC'!C6</f>
        <v>Jan</v>
      </c>
      <c r="D6" s="301" t="str">
        <f>'[1]MAC'!D6</f>
        <v>Jul  (p)</v>
      </c>
      <c r="E6" s="301" t="str">
        <f>'[1]MAC'!E6</f>
        <v>Jan (e)</v>
      </c>
      <c r="F6" s="197" t="s">
        <v>945</v>
      </c>
      <c r="G6" s="182" t="s">
        <v>941</v>
      </c>
      <c r="H6" s="199" t="s">
        <v>993</v>
      </c>
      <c r="I6" s="198" t="s">
        <v>945</v>
      </c>
      <c r="J6" s="182" t="s">
        <v>941</v>
      </c>
      <c r="K6" s="321" t="s">
        <v>993</v>
      </c>
    </row>
    <row r="7" spans="1:27" ht="15" customHeight="1">
      <c r="A7" s="265" t="s">
        <v>990</v>
      </c>
      <c r="B7" s="184">
        <f>B8+B11+B14+B17</f>
        <v>550677.0120000001</v>
      </c>
      <c r="C7" s="184">
        <f>C8+C11+C14+C17</f>
        <v>576330.2925999999</v>
      </c>
      <c r="D7" s="184">
        <f>D8+D11+D14+D17</f>
        <v>620608.6846791451</v>
      </c>
      <c r="E7" s="184">
        <f>E8+E11+E14+E17</f>
        <v>624388.0793934069</v>
      </c>
      <c r="F7" s="190">
        <f>C7-B7</f>
        <v>25653.280599999824</v>
      </c>
      <c r="G7" s="4"/>
      <c r="H7" s="183">
        <f>F7/B7*100</f>
        <v>4.658498546512746</v>
      </c>
      <c r="I7" s="25">
        <f>E7-D7</f>
        <v>3779.3947142617544</v>
      </c>
      <c r="J7" s="4"/>
      <c r="K7" s="288">
        <f>I7/D7*100</f>
        <v>0.6089819249332133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5">
        <v>111172.8856310203</v>
      </c>
      <c r="S7" s="135">
        <v>0</v>
      </c>
      <c r="T7" s="135">
        <v>27.32086777537826</v>
      </c>
      <c r="U7" s="135">
        <v>77956.34867027844</v>
      </c>
      <c r="V7" s="135">
        <v>0</v>
      </c>
      <c r="W7" s="135">
        <v>13.996299818648717</v>
      </c>
      <c r="Z7" s="135"/>
      <c r="AA7" s="135"/>
    </row>
    <row r="8" spans="1:27" ht="15" customHeight="1">
      <c r="A8" s="265" t="s">
        <v>991</v>
      </c>
      <c r="B8" s="184">
        <f>B9+B10</f>
        <v>69489.547</v>
      </c>
      <c r="C8" s="184">
        <f>C9+C10</f>
        <v>74292.95700000001</v>
      </c>
      <c r="D8" s="184">
        <f>D9+D10</f>
        <v>79149.21103583423</v>
      </c>
      <c r="E8" s="184">
        <f>E9+E10</f>
        <v>71032.4187169611</v>
      </c>
      <c r="F8" s="44">
        <f aca="true" t="shared" si="0" ref="F8:F49">C8-B8</f>
        <v>4803.4100000000035</v>
      </c>
      <c r="G8" s="4"/>
      <c r="H8" s="184">
        <f aca="true" t="shared" si="1" ref="H8:H42">F8/B8*100</f>
        <v>6.9124209429657135</v>
      </c>
      <c r="I8" s="22">
        <f aca="true" t="shared" si="2" ref="I8:I42">E8-D8</f>
        <v>-8116.7923188731365</v>
      </c>
      <c r="J8" s="4"/>
      <c r="K8" s="267">
        <f aca="true" t="shared" si="3" ref="K8:K42">I8/D8*100</f>
        <v>-10.255051456164633</v>
      </c>
      <c r="L8">
        <v>15365.19</v>
      </c>
      <c r="N8">
        <v>28.388679056270377</v>
      </c>
      <c r="O8">
        <v>9125.293035834198</v>
      </c>
      <c r="Q8">
        <v>13.131893111685125</v>
      </c>
      <c r="R8" s="135">
        <v>17494.57753130002</v>
      </c>
      <c r="S8" s="135">
        <v>0</v>
      </c>
      <c r="T8" s="135">
        <v>31.453006891505822</v>
      </c>
      <c r="U8" s="135">
        <v>20614.316071095935</v>
      </c>
      <c r="V8" s="135">
        <v>0</v>
      </c>
      <c r="W8" s="135">
        <v>27.647543848949155</v>
      </c>
      <c r="Z8" s="135"/>
      <c r="AA8" s="135"/>
    </row>
    <row r="9" spans="1:27" ht="15" customHeight="1">
      <c r="A9" s="265" t="s">
        <v>996</v>
      </c>
      <c r="B9" s="184">
        <f>'[1]Data inputs for Bartamane'!B92</f>
        <v>61749.25600000001</v>
      </c>
      <c r="C9" s="184">
        <f>'[1]Data inputs for Bartamane'!C92</f>
        <v>61689.039000000004</v>
      </c>
      <c r="D9" s="184">
        <f>'[1]Data inputs for Bartamane'!D92</f>
        <v>67589.6000774294</v>
      </c>
      <c r="E9" s="184">
        <f>'[1]Data inputs for Bartamane'!E92</f>
        <v>61440.32767055461</v>
      </c>
      <c r="F9" s="44">
        <f t="shared" si="0"/>
        <v>-60.21700000000419</v>
      </c>
      <c r="G9" s="4"/>
      <c r="H9" s="184">
        <f t="shared" si="1"/>
        <v>-0.09751858386764074</v>
      </c>
      <c r="I9" s="22">
        <f t="shared" si="2"/>
        <v>-6149.272406874785</v>
      </c>
      <c r="J9" s="4"/>
      <c r="K9" s="267">
        <f t="shared" si="3"/>
        <v>-9.097956490096541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5">
        <v>17462.198223210027</v>
      </c>
      <c r="S9" s="135">
        <v>0</v>
      </c>
      <c r="T9" s="135">
        <v>36.67627694360414</v>
      </c>
      <c r="U9" s="135">
        <v>16951.84369046877</v>
      </c>
      <c r="V9" s="135">
        <v>0</v>
      </c>
      <c r="W9" s="135">
        <v>25.935606500359963</v>
      </c>
      <c r="Z9" s="135"/>
      <c r="AA9" s="135"/>
    </row>
    <row r="10" spans="1:27" ht="15" customHeight="1">
      <c r="A10" s="265" t="s">
        <v>997</v>
      </c>
      <c r="B10" s="184">
        <f>'[1]Data inputs for Bartamane'!B93</f>
        <v>7740.291</v>
      </c>
      <c r="C10" s="184">
        <f>'[1]Data inputs for Bartamane'!C93</f>
        <v>12603.918</v>
      </c>
      <c r="D10" s="184">
        <f>'[1]Data inputs for Bartamane'!D93</f>
        <v>11559.610958404835</v>
      </c>
      <c r="E10" s="184">
        <f>'[1]Data inputs for Bartamane'!E93</f>
        <v>9592.091046406482</v>
      </c>
      <c r="F10" s="44">
        <f t="shared" si="0"/>
        <v>4863.6269999999995</v>
      </c>
      <c r="G10" s="4"/>
      <c r="H10" s="184">
        <f t="shared" si="1"/>
        <v>62.83519573101321</v>
      </c>
      <c r="I10" s="22">
        <f t="shared" si="2"/>
        <v>-1967.5199119983536</v>
      </c>
      <c r="J10" s="4"/>
      <c r="K10" s="267">
        <f t="shared" si="3"/>
        <v>-17.020641257548522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5">
        <v>32.37930809000227</v>
      </c>
      <c r="S10" s="135">
        <v>0</v>
      </c>
      <c r="T10" s="135">
        <v>0.4430192262047996</v>
      </c>
      <c r="U10" s="135">
        <v>3662.4723806271622</v>
      </c>
      <c r="V10" s="135">
        <v>0</v>
      </c>
      <c r="W10" s="135">
        <v>44.552838615433735</v>
      </c>
      <c r="Z10" s="135"/>
      <c r="AA10" s="135"/>
    </row>
    <row r="11" spans="1:27" ht="15" customHeight="1">
      <c r="A11" s="265" t="s">
        <v>998</v>
      </c>
      <c r="B11" s="184">
        <f>B12+B13</f>
        <v>259872.418</v>
      </c>
      <c r="C11" s="184">
        <f>C12+C13</f>
        <v>270868.74700000003</v>
      </c>
      <c r="D11" s="184">
        <f>D12+D13</f>
        <v>237492.57453188446</v>
      </c>
      <c r="E11" s="184">
        <f>E12+E13</f>
        <v>234847.07700321518</v>
      </c>
      <c r="F11" s="44">
        <f t="shared" si="0"/>
        <v>10996.329000000027</v>
      </c>
      <c r="G11" s="4"/>
      <c r="H11" s="184">
        <f t="shared" si="1"/>
        <v>4.231433672195265</v>
      </c>
      <c r="I11" s="22">
        <f t="shared" si="2"/>
        <v>-2645.497528669279</v>
      </c>
      <c r="J11" s="4"/>
      <c r="K11" s="267">
        <f t="shared" si="3"/>
        <v>-1.1139285234006795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5">
        <v>30391.281198400073</v>
      </c>
      <c r="S11" s="135">
        <v>0</v>
      </c>
      <c r="T11" s="135">
        <v>15.970281006246438</v>
      </c>
      <c r="U11" s="135">
        <v>-23328.528169190657</v>
      </c>
      <c r="V11" s="135">
        <v>0</v>
      </c>
      <c r="W11" s="135">
        <v>-9.011316620866866</v>
      </c>
      <c r="Z11" s="135"/>
      <c r="AA11" s="135"/>
    </row>
    <row r="12" spans="1:27" ht="15" customHeight="1">
      <c r="A12" s="265" t="s">
        <v>996</v>
      </c>
      <c r="B12" s="184">
        <f>'[1]Data inputs for Bartamane'!B95</f>
        <v>250300.948</v>
      </c>
      <c r="C12" s="184">
        <f>'[1]Data inputs for Bartamane'!C95</f>
        <v>262168.275</v>
      </c>
      <c r="D12" s="184">
        <f>'[1]Data inputs for Bartamane'!D95</f>
        <v>232263.46331532998</v>
      </c>
      <c r="E12" s="184">
        <f>'[1]Data inputs for Bartamane'!E95</f>
        <v>229125.2340990925</v>
      </c>
      <c r="F12" s="44">
        <f t="shared" si="0"/>
        <v>11867.32700000002</v>
      </c>
      <c r="G12" s="4"/>
      <c r="H12" s="184">
        <f t="shared" si="1"/>
        <v>4.741223353257143</v>
      </c>
      <c r="I12" s="22">
        <f t="shared" si="2"/>
        <v>-3138.2292162374943</v>
      </c>
      <c r="J12" s="4"/>
      <c r="K12" s="267">
        <f t="shared" si="3"/>
        <v>-1.3511506163915723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5">
        <v>29721.63050613008</v>
      </c>
      <c r="S12" s="135">
        <v>0</v>
      </c>
      <c r="T12" s="135">
        <v>16.119193664293753</v>
      </c>
      <c r="U12" s="135">
        <v>-18405.491311609832</v>
      </c>
      <c r="V12" s="135">
        <v>0</v>
      </c>
      <c r="W12" s="135">
        <v>-7.36476257946412</v>
      </c>
      <c r="Z12" s="135"/>
      <c r="AA12" s="135"/>
    </row>
    <row r="13" spans="1:27" ht="15" customHeight="1">
      <c r="A13" s="265" t="s">
        <v>997</v>
      </c>
      <c r="B13" s="184">
        <f>'[1]Data inputs for Bartamane'!B96</f>
        <v>9571.47</v>
      </c>
      <c r="C13" s="184">
        <f>'[1]Data inputs for Bartamane'!C96</f>
        <v>8700.472</v>
      </c>
      <c r="D13" s="184">
        <f>'[1]Data inputs for Bartamane'!D96</f>
        <v>5229.111216554477</v>
      </c>
      <c r="E13" s="184">
        <f>'[1]Data inputs for Bartamane'!E96</f>
        <v>5721.842904122683</v>
      </c>
      <c r="F13" s="44">
        <f t="shared" si="0"/>
        <v>-870.9979999999996</v>
      </c>
      <c r="G13" s="4"/>
      <c r="H13" s="184">
        <f t="shared" si="1"/>
        <v>-9.099939716678835</v>
      </c>
      <c r="I13" s="22">
        <f t="shared" si="2"/>
        <v>492.7316875682054</v>
      </c>
      <c r="J13" s="4"/>
      <c r="K13" s="267">
        <f t="shared" si="3"/>
        <v>9.422857291852976</v>
      </c>
      <c r="L13">
        <v>1936.015</v>
      </c>
      <c r="N13">
        <v>25.35559439483304</v>
      </c>
      <c r="O13">
        <v>-4342.358783445522</v>
      </c>
      <c r="Q13">
        <v>-45.36773122044495</v>
      </c>
      <c r="R13" s="135">
        <v>669.6506922699962</v>
      </c>
      <c r="S13" s="135">
        <v>0</v>
      </c>
      <c r="T13" s="135">
        <v>12.124979789866362</v>
      </c>
      <c r="U13" s="135">
        <v>-4923.036857580816</v>
      </c>
      <c r="V13" s="135">
        <v>0</v>
      </c>
      <c r="W13" s="135">
        <v>-56.472449595853874</v>
      </c>
      <c r="Z13" s="135"/>
      <c r="AA13" s="135"/>
    </row>
    <row r="14" spans="1:27" ht="15" customHeight="1">
      <c r="A14" s="265" t="s">
        <v>999</v>
      </c>
      <c r="B14" s="184">
        <f>B15+B16</f>
        <v>216854.681</v>
      </c>
      <c r="C14" s="184">
        <f>C15+C16</f>
        <v>226204.69159999993</v>
      </c>
      <c r="D14" s="184">
        <f>D15+D16</f>
        <v>298925.09013046644</v>
      </c>
      <c r="E14" s="184">
        <f>E15+E16</f>
        <v>312812.0365356306</v>
      </c>
      <c r="F14" s="44">
        <f t="shared" si="0"/>
        <v>9350.010599999921</v>
      </c>
      <c r="G14" s="4"/>
      <c r="H14" s="184">
        <f t="shared" si="1"/>
        <v>4.31164803862358</v>
      </c>
      <c r="I14" s="22">
        <f t="shared" si="2"/>
        <v>13886.94640516414</v>
      </c>
      <c r="J14" s="4"/>
      <c r="K14" s="267">
        <f t="shared" si="3"/>
        <v>4.645627571477241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5">
        <v>62789.6889013201</v>
      </c>
      <c r="S14" s="135">
        <v>0</v>
      </c>
      <c r="T14" s="135">
        <v>41.36990894020947</v>
      </c>
      <c r="U14" s="135">
        <v>80545.4684471933</v>
      </c>
      <c r="V14" s="135">
        <v>0</v>
      </c>
      <c r="W14" s="135">
        <v>37.431896548015075</v>
      </c>
      <c r="Z14" s="135"/>
      <c r="AA14" s="135"/>
    </row>
    <row r="15" spans="1:27" ht="15" customHeight="1">
      <c r="A15" s="265" t="s">
        <v>996</v>
      </c>
      <c r="B15" s="184">
        <f>'[1]Data inputs for Bartamane'!B98</f>
        <v>179300.477</v>
      </c>
      <c r="C15" s="184">
        <f>'[1]Data inputs for Bartamane'!C98</f>
        <v>199011.88059999995</v>
      </c>
      <c r="D15" s="184">
        <f>'[1]Data inputs for Bartamane'!D98</f>
        <v>264134.82876380003</v>
      </c>
      <c r="E15" s="184">
        <f>'[1]Data inputs for Bartamane'!E98</f>
        <v>277756.49397712003</v>
      </c>
      <c r="F15" s="44">
        <f t="shared" si="0"/>
        <v>19711.403599999932</v>
      </c>
      <c r="G15" s="4"/>
      <c r="H15" s="184">
        <f t="shared" si="1"/>
        <v>10.993503157272656</v>
      </c>
      <c r="I15" s="22">
        <f t="shared" si="2"/>
        <v>13621.665213319997</v>
      </c>
      <c r="J15" s="4"/>
      <c r="K15" s="267">
        <f t="shared" si="3"/>
        <v>5.157087869506614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5">
        <v>39764.69652442011</v>
      </c>
      <c r="S15" s="135">
        <v>0</v>
      </c>
      <c r="T15" s="135">
        <v>30.700960917250818</v>
      </c>
      <c r="U15" s="135">
        <v>85961.41367248248</v>
      </c>
      <c r="V15" s="135">
        <v>0</v>
      </c>
      <c r="W15" s="135">
        <v>48.35616998982815</v>
      </c>
      <c r="Z15" s="135"/>
      <c r="AA15" s="135"/>
    </row>
    <row r="16" spans="1:27" ht="15" customHeight="1">
      <c r="A16" s="265" t="s">
        <v>997</v>
      </c>
      <c r="B16" s="184">
        <f>'[1]Data inputs for Bartamane'!B99</f>
        <v>37554.204</v>
      </c>
      <c r="C16" s="184">
        <f>'[1]Data inputs for Bartamane'!C99</f>
        <v>27192.810999999998</v>
      </c>
      <c r="D16" s="184">
        <f>'[1]Data inputs for Bartamane'!D99</f>
        <v>34790.261366666404</v>
      </c>
      <c r="E16" s="184">
        <f>'[1]Data inputs for Bartamane'!E99</f>
        <v>35055.54255851053</v>
      </c>
      <c r="F16" s="44">
        <f t="shared" si="0"/>
        <v>-10361.393</v>
      </c>
      <c r="G16" s="4"/>
      <c r="H16" s="184">
        <f t="shared" si="1"/>
        <v>-27.590500919683986</v>
      </c>
      <c r="I16" s="22">
        <f t="shared" si="2"/>
        <v>265.28119184412935</v>
      </c>
      <c r="J16" s="4"/>
      <c r="K16" s="267">
        <f t="shared" si="3"/>
        <v>0.762515662208572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5">
        <v>23024.99237689999</v>
      </c>
      <c r="S16" s="135">
        <v>0</v>
      </c>
      <c r="T16" s="135">
        <v>111.68316250975779</v>
      </c>
      <c r="U16" s="135">
        <v>-5415.945225289168</v>
      </c>
      <c r="V16" s="135">
        <v>0</v>
      </c>
      <c r="W16" s="135">
        <v>-14.45165999142485</v>
      </c>
      <c r="Z16" s="135"/>
      <c r="AA16" s="135"/>
    </row>
    <row r="17" spans="1:27" ht="15" customHeight="1">
      <c r="A17" s="265" t="s">
        <v>1000</v>
      </c>
      <c r="B17" s="185">
        <f>'[1]Data inputs for Bartamane'!B100</f>
        <v>4460.366</v>
      </c>
      <c r="C17" s="185">
        <f>'[1]Data inputs for Bartamane'!C100</f>
        <v>4963.897</v>
      </c>
      <c r="D17" s="185">
        <f>'[1]Data inputs for Bartamane'!D100</f>
        <v>5041.808980960001</v>
      </c>
      <c r="E17" s="185">
        <f>'[1]Data inputs for Bartamane'!E100</f>
        <v>5696.547137600003</v>
      </c>
      <c r="F17" s="108">
        <f t="shared" si="0"/>
        <v>503.53099999999995</v>
      </c>
      <c r="G17" s="4"/>
      <c r="H17" s="185">
        <f t="shared" si="1"/>
        <v>11.289006328180243</v>
      </c>
      <c r="I17" s="2">
        <f t="shared" si="2"/>
        <v>654.7381566400027</v>
      </c>
      <c r="J17" s="4"/>
      <c r="K17" s="270">
        <f t="shared" si="3"/>
        <v>12.986175380950973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5">
        <v>497.33799999999974</v>
      </c>
      <c r="S17" s="135">
        <v>0</v>
      </c>
      <c r="T17" s="135">
        <v>15.424230124455043</v>
      </c>
      <c r="U17" s="135">
        <v>125.09232118</v>
      </c>
      <c r="V17" s="135">
        <v>0</v>
      </c>
      <c r="W17" s="135">
        <v>4.23575445157015</v>
      </c>
      <c r="Z17" s="135"/>
      <c r="AA17" s="135"/>
    </row>
    <row r="18" spans="1:27" ht="15" customHeight="1">
      <c r="A18" s="322" t="s">
        <v>968</v>
      </c>
      <c r="B18" s="187">
        <f>'[1]Data inputs for Bartamane'!B101</f>
        <v>0</v>
      </c>
      <c r="C18" s="187">
        <f>'[1]Data inputs for Bartamane'!C101</f>
        <v>16812.93</v>
      </c>
      <c r="D18" s="187">
        <f>'[1]Data inputs for Bartamane'!D101</f>
        <v>4783.251</v>
      </c>
      <c r="E18" s="187">
        <f>'[1]Data inputs for Bartamane'!E101</f>
        <v>17187.45</v>
      </c>
      <c r="F18" s="186">
        <f t="shared" si="0"/>
        <v>16812.93</v>
      </c>
      <c r="G18" s="7"/>
      <c r="H18" s="1289" t="s">
        <v>1756</v>
      </c>
      <c r="I18" s="6">
        <f t="shared" si="2"/>
        <v>12404.199</v>
      </c>
      <c r="J18" s="7"/>
      <c r="K18" s="292">
        <f t="shared" si="3"/>
        <v>259.3256971043334</v>
      </c>
      <c r="L18">
        <v>-660.655</v>
      </c>
      <c r="N18">
        <v>-100</v>
      </c>
      <c r="O18">
        <v>4783.251</v>
      </c>
      <c r="Q18" t="e">
        <v>#DIV/0!</v>
      </c>
      <c r="R18" s="135">
        <v>-660.655</v>
      </c>
      <c r="S18" s="135">
        <v>0</v>
      </c>
      <c r="T18" s="135" t="e">
        <v>#DIV/0!</v>
      </c>
      <c r="U18" s="135">
        <v>6075.451000000001</v>
      </c>
      <c r="V18" s="135">
        <v>0</v>
      </c>
      <c r="W18" s="135" t="e">
        <v>#DIV/0!</v>
      </c>
      <c r="Z18" s="135"/>
      <c r="AA18" s="135"/>
    </row>
    <row r="19" spans="1:27" ht="15" customHeight="1">
      <c r="A19" s="322" t="s">
        <v>1001</v>
      </c>
      <c r="B19" s="185">
        <f>'[1]Data inputs for Bartamane'!B102</f>
        <v>1670.771</v>
      </c>
      <c r="C19" s="185">
        <f>'[1]Data inputs for Bartamane'!C102</f>
        <v>537.0310000000001</v>
      </c>
      <c r="D19" s="185">
        <f>'[1]Data inputs for Bartamane'!D102</f>
        <v>1933.2739488200034</v>
      </c>
      <c r="E19" s="185">
        <f>'[1]Data inputs for Bartamane'!E102</f>
        <v>1812.4</v>
      </c>
      <c r="F19" s="108">
        <f t="shared" si="0"/>
        <v>-1133.7399999999998</v>
      </c>
      <c r="G19" s="7"/>
      <c r="H19" s="185">
        <f t="shared" si="1"/>
        <v>-67.85729462625338</v>
      </c>
      <c r="I19" s="2">
        <f t="shared" si="2"/>
        <v>-120.8739488200033</v>
      </c>
      <c r="J19" s="7"/>
      <c r="K19" s="270">
        <f t="shared" si="3"/>
        <v>-6.2522928472594455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5">
        <v>19.60799999999972</v>
      </c>
      <c r="S19" s="135">
        <v>0</v>
      </c>
      <c r="T19" s="135">
        <v>2.9949544035735247</v>
      </c>
      <c r="U19" s="135">
        <v>255.87689764000675</v>
      </c>
      <c r="V19" s="135">
        <v>0</v>
      </c>
      <c r="W19" s="135">
        <v>15.36874851147424</v>
      </c>
      <c r="Z19" s="135"/>
      <c r="AA19" s="135"/>
    </row>
    <row r="20" spans="1:27" ht="15" customHeight="1">
      <c r="A20" s="323" t="s">
        <v>1002</v>
      </c>
      <c r="B20" s="183">
        <f>B21+B22+B23</f>
        <v>153688.39330112998</v>
      </c>
      <c r="C20" s="183">
        <f>C21+C22+C23</f>
        <v>151704.8490002</v>
      </c>
      <c r="D20" s="183">
        <f>D21+D22+D23</f>
        <v>143814.18198398763</v>
      </c>
      <c r="E20" s="183">
        <f>E21+E22+E23</f>
        <v>170896.85609859077</v>
      </c>
      <c r="F20" s="190">
        <f t="shared" si="0"/>
        <v>-1983.5443009299925</v>
      </c>
      <c r="G20" s="3"/>
      <c r="H20" s="183">
        <f t="shared" si="1"/>
        <v>-1.2906272609952574</v>
      </c>
      <c r="I20" s="25">
        <f t="shared" si="2"/>
        <v>27082.67411460314</v>
      </c>
      <c r="J20" s="3"/>
      <c r="K20" s="288">
        <f t="shared" si="3"/>
        <v>18.83171307654383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5">
        <v>14218.02711670997</v>
      </c>
      <c r="S20" s="135">
        <v>0</v>
      </c>
      <c r="T20" s="135">
        <v>13.724550145938334</v>
      </c>
      <c r="U20" s="135">
        <v>-28161.840600074094</v>
      </c>
      <c r="V20" s="135">
        <v>0</v>
      </c>
      <c r="W20" s="135">
        <v>-19.068046832964306</v>
      </c>
      <c r="Z20" s="135"/>
      <c r="AA20" s="135"/>
    </row>
    <row r="21" spans="1:27" ht="15" customHeight="1">
      <c r="A21" s="265" t="s">
        <v>1003</v>
      </c>
      <c r="B21" s="184">
        <f>'[1]Data inputs for Bartamane'!B104</f>
        <v>40738.281</v>
      </c>
      <c r="C21" s="184">
        <f>'[1]Data inputs for Bartamane'!C104</f>
        <v>44176.356</v>
      </c>
      <c r="D21" s="184">
        <f>'[1]Data inputs for Bartamane'!D104</f>
        <v>46890.530742129995</v>
      </c>
      <c r="E21" s="184">
        <f>'[1]Data inputs for Bartamane'!E104</f>
        <v>55790.94128913</v>
      </c>
      <c r="F21" s="44">
        <f t="shared" si="0"/>
        <v>3438.074999999997</v>
      </c>
      <c r="G21" s="4"/>
      <c r="H21" s="184">
        <f t="shared" si="1"/>
        <v>8.439420897509144</v>
      </c>
      <c r="I21" s="22">
        <f t="shared" si="2"/>
        <v>8900.410547000007</v>
      </c>
      <c r="J21" s="4"/>
      <c r="K21" s="267">
        <f t="shared" si="3"/>
        <v>18.981253583899417</v>
      </c>
      <c r="L21">
        <v>8987.978</v>
      </c>
      <c r="N21">
        <v>28.30832197097457</v>
      </c>
      <c r="O21">
        <v>6152.249742129992</v>
      </c>
      <c r="Q21">
        <v>15.101888423151658</v>
      </c>
      <c r="R21" s="135">
        <v>8399.478</v>
      </c>
      <c r="S21" s="135">
        <v>0</v>
      </c>
      <c r="T21" s="135">
        <v>26.863734753364678</v>
      </c>
      <c r="U21" s="135">
        <v>4058.9884521299973</v>
      </c>
      <c r="V21" s="135">
        <v>0</v>
      </c>
      <c r="W21" s="135">
        <v>10.637743409499144</v>
      </c>
      <c r="Z21" s="135"/>
      <c r="AA21" s="135"/>
    </row>
    <row r="22" spans="1:27" ht="15" customHeight="1">
      <c r="A22" s="265" t="s">
        <v>1004</v>
      </c>
      <c r="B22" s="184">
        <f>'[1]Data inputs for Bartamane'!B105</f>
        <v>13359.456301129994</v>
      </c>
      <c r="C22" s="184">
        <f>'[1]Data inputs for Bartamane'!C105</f>
        <v>19224.17600019999</v>
      </c>
      <c r="D22" s="184">
        <f>'[1]Data inputs for Bartamane'!D105</f>
        <v>15373.017176414136</v>
      </c>
      <c r="E22" s="184">
        <f>'[1]Data inputs for Bartamane'!E105</f>
        <v>19518.701590116987</v>
      </c>
      <c r="F22" s="44">
        <f t="shared" si="0"/>
        <v>5864.719699069996</v>
      </c>
      <c r="G22" s="4"/>
      <c r="H22" s="184">
        <f t="shared" si="1"/>
        <v>43.89938906850524</v>
      </c>
      <c r="I22" s="22">
        <f t="shared" si="2"/>
        <v>4145.684413702851</v>
      </c>
      <c r="J22" s="4"/>
      <c r="K22" s="267">
        <f t="shared" si="3"/>
        <v>26.96727887654557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5">
        <v>920.0718328899857</v>
      </c>
      <c r="S22" s="135">
        <v>0</v>
      </c>
      <c r="T22" s="135">
        <v>211.77392216876046</v>
      </c>
      <c r="U22" s="135">
        <v>-6718.23347109096</v>
      </c>
      <c r="V22" s="135">
        <v>0</v>
      </c>
      <c r="W22" s="135">
        <v>-41.72730663128318</v>
      </c>
      <c r="Z22" s="135"/>
      <c r="AA22" s="135"/>
    </row>
    <row r="23" spans="1:27" ht="15" customHeight="1">
      <c r="A23" s="265" t="s">
        <v>1005</v>
      </c>
      <c r="B23" s="184">
        <f>'[1]Data inputs for Bartamane'!B106</f>
        <v>99590.656</v>
      </c>
      <c r="C23" s="184">
        <f>'[1]Data inputs for Bartamane'!C106</f>
        <v>88304.31700000001</v>
      </c>
      <c r="D23" s="184">
        <f>'[1]Data inputs for Bartamane'!D106</f>
        <v>81550.6340654435</v>
      </c>
      <c r="E23" s="184">
        <f>'[1]Data inputs for Bartamane'!E106</f>
        <v>95587.21321934376</v>
      </c>
      <c r="F23" s="44">
        <f t="shared" si="0"/>
        <v>-11286.338999999993</v>
      </c>
      <c r="G23" s="4"/>
      <c r="H23" s="184">
        <f t="shared" si="1"/>
        <v>-11.332728845565585</v>
      </c>
      <c r="I23" s="22">
        <f t="shared" si="2"/>
        <v>14036.579153900253</v>
      </c>
      <c r="J23" s="4"/>
      <c r="K23" s="267">
        <f t="shared" si="3"/>
        <v>17.21210302624508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5">
        <v>4898.477283820015</v>
      </c>
      <c r="S23" s="135">
        <v>0</v>
      </c>
      <c r="T23" s="135">
        <v>6.158357105185714</v>
      </c>
      <c r="U23" s="135">
        <v>-25502.595581113143</v>
      </c>
      <c r="V23" s="135">
        <v>0</v>
      </c>
      <c r="W23" s="135">
        <v>-27.200513913318986</v>
      </c>
      <c r="Z23" s="135"/>
      <c r="AA23" s="135"/>
    </row>
    <row r="24" spans="1:27" ht="15" customHeight="1">
      <c r="A24" s="322" t="s">
        <v>1710</v>
      </c>
      <c r="B24" s="187">
        <f>B7+B18+B19+B20</f>
        <v>706036.1763011301</v>
      </c>
      <c r="C24" s="187">
        <f>C7+C18+C19+C20</f>
        <v>745385.1026001999</v>
      </c>
      <c r="D24" s="187">
        <f>D7+D18+D19+D20</f>
        <v>771139.3916119528</v>
      </c>
      <c r="E24" s="187">
        <f>E7+E18+E19+E20</f>
        <v>814284.7854919976</v>
      </c>
      <c r="F24" s="186">
        <f t="shared" si="0"/>
        <v>39348.926299069775</v>
      </c>
      <c r="G24" s="7"/>
      <c r="H24" s="187">
        <f t="shared" si="1"/>
        <v>5.573216730227028</v>
      </c>
      <c r="I24" s="6">
        <f t="shared" si="2"/>
        <v>43145.39388004481</v>
      </c>
      <c r="J24" s="7"/>
      <c r="K24" s="292">
        <f t="shared" si="3"/>
        <v>5.595018792887204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5">
        <v>124749.86574773025</v>
      </c>
      <c r="S24" s="135">
        <v>0</v>
      </c>
      <c r="T24" s="135">
        <v>24.022787545433076</v>
      </c>
      <c r="U24" s="135">
        <v>56125.83596784435</v>
      </c>
      <c r="V24" s="135">
        <v>0</v>
      </c>
      <c r="W24" s="135">
        <v>8.056606068327556</v>
      </c>
      <c r="Z24" s="135"/>
      <c r="AA24" s="135"/>
    </row>
    <row r="25" spans="1:27" ht="15" customHeight="1">
      <c r="A25" s="323" t="s">
        <v>1006</v>
      </c>
      <c r="B25" s="184">
        <f>B26+B27+B28+B29+B30</f>
        <v>122658.91530186002</v>
      </c>
      <c r="C25" s="184">
        <f>C26+C27+C28+C29+C30</f>
        <v>108591.2092986038</v>
      </c>
      <c r="D25" s="184">
        <f>D26+D27+D28+D29+D30</f>
        <v>131051.52477524297</v>
      </c>
      <c r="E25" s="184">
        <f>E26+E27+E28+E29+E30</f>
        <v>109069.77397211269</v>
      </c>
      <c r="F25" s="44">
        <f t="shared" si="0"/>
        <v>-14067.706003256215</v>
      </c>
      <c r="G25" s="3"/>
      <c r="H25" s="184">
        <f t="shared" si="1"/>
        <v>-11.468963318839075</v>
      </c>
      <c r="I25" s="22">
        <f t="shared" si="2"/>
        <v>-21981.750803130286</v>
      </c>
      <c r="J25" s="3"/>
      <c r="K25" s="267">
        <f t="shared" si="3"/>
        <v>-16.77336516368627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5">
        <v>54446.32057004997</v>
      </c>
      <c r="S25" s="135">
        <v>0</v>
      </c>
      <c r="T25" s="135">
        <v>64.04688936249879</v>
      </c>
      <c r="U25" s="135">
        <v>18620.84485045637</v>
      </c>
      <c r="V25" s="135">
        <v>0</v>
      </c>
      <c r="W25" s="135">
        <v>14.699105977996307</v>
      </c>
      <c r="Z25" s="135"/>
      <c r="AA25" s="135"/>
    </row>
    <row r="26" spans="1:27" ht="15" customHeight="1">
      <c r="A26" s="265" t="s">
        <v>1007</v>
      </c>
      <c r="B26" s="184">
        <f>'[1]Data inputs for Bartamane'!B109</f>
        <v>15016.052</v>
      </c>
      <c r="C26" s="184">
        <f>'[1]Data inputs for Bartamane'!C109</f>
        <v>16328.88</v>
      </c>
      <c r="D26" s="184">
        <f>'[1]Data inputs for Bartamane'!D109</f>
        <v>16863.662199649996</v>
      </c>
      <c r="E26" s="184">
        <f>'[1]Data inputs for Bartamane'!E109</f>
        <v>15969.114818009995</v>
      </c>
      <c r="F26" s="44">
        <f t="shared" si="0"/>
        <v>1312.8279999999995</v>
      </c>
      <c r="G26" s="4"/>
      <c r="H26" s="184">
        <f t="shared" si="1"/>
        <v>8.742830672136721</v>
      </c>
      <c r="I26" s="22">
        <f t="shared" si="2"/>
        <v>-894.5473816400008</v>
      </c>
      <c r="J26" s="4"/>
      <c r="K26" s="267">
        <f t="shared" si="3"/>
        <v>-5.304585510842165</v>
      </c>
      <c r="L26">
        <v>2364.195</v>
      </c>
      <c r="N26">
        <v>18.68654538223124</v>
      </c>
      <c r="O26">
        <v>1847.6101996499965</v>
      </c>
      <c r="Q26">
        <v>12.304234159884347</v>
      </c>
      <c r="R26" s="135">
        <v>3334.944880950003</v>
      </c>
      <c r="S26" s="135">
        <v>0</v>
      </c>
      <c r="T26" s="135">
        <v>25.151293113192768</v>
      </c>
      <c r="U26" s="135">
        <v>4051.283148249995</v>
      </c>
      <c r="V26" s="135">
        <v>0</v>
      </c>
      <c r="W26" s="135">
        <v>25.371816530253078</v>
      </c>
      <c r="Z26" s="135"/>
      <c r="AA26" s="135"/>
    </row>
    <row r="27" spans="1:27" ht="15" customHeight="1">
      <c r="A27" s="265" t="s">
        <v>1008</v>
      </c>
      <c r="B27" s="184">
        <f>'[1]Data inputs for Bartamane'!B110</f>
        <v>45848.69630186</v>
      </c>
      <c r="C27" s="184">
        <f>'[1]Data inputs for Bartamane'!C110</f>
        <v>34226.51876664</v>
      </c>
      <c r="D27" s="184">
        <f>'[1]Data inputs for Bartamane'!D110</f>
        <v>51113.72049142</v>
      </c>
      <c r="E27" s="184">
        <f>'[1]Data inputs for Bartamane'!E110</f>
        <v>35995.14281595</v>
      </c>
      <c r="F27" s="44">
        <f t="shared" si="0"/>
        <v>-11622.177535219998</v>
      </c>
      <c r="G27" s="4"/>
      <c r="H27" s="184">
        <f t="shared" si="1"/>
        <v>-25.34898148183225</v>
      </c>
      <c r="I27" s="22">
        <f t="shared" si="2"/>
        <v>-15118.577675469998</v>
      </c>
      <c r="J27" s="4"/>
      <c r="K27" s="267">
        <f t="shared" si="3"/>
        <v>-29.578315822280672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5">
        <v>32818.70745618999</v>
      </c>
      <c r="S27" s="135">
        <v>0</v>
      </c>
      <c r="T27" s="135">
        <v>115.794430617482</v>
      </c>
      <c r="U27" s="135">
        <v>16507.161222649993</v>
      </c>
      <c r="V27" s="135">
        <v>0</v>
      </c>
      <c r="W27" s="135">
        <v>33.47783895391259</v>
      </c>
      <c r="Z27" s="135"/>
      <c r="AA27" s="135"/>
    </row>
    <row r="28" spans="1:27" ht="15" customHeight="1">
      <c r="A28" s="265" t="s">
        <v>1009</v>
      </c>
      <c r="B28" s="184">
        <f>'[1]Data inputs for Bartamane'!B111</f>
        <v>823.283</v>
      </c>
      <c r="C28" s="184">
        <f>'[1]Data inputs for Bartamane'!C111</f>
        <v>805.33</v>
      </c>
      <c r="D28" s="184">
        <f>'[1]Data inputs for Bartamane'!D111</f>
        <v>437.3466635750002</v>
      </c>
      <c r="E28" s="184">
        <f>'[1]Data inputs for Bartamane'!E111</f>
        <v>550.5988836140001</v>
      </c>
      <c r="F28" s="44">
        <f t="shared" si="0"/>
        <v>-17.952999999999975</v>
      </c>
      <c r="G28" s="4"/>
      <c r="H28" s="184">
        <f t="shared" si="1"/>
        <v>-2.1806596273699292</v>
      </c>
      <c r="I28" s="22">
        <f t="shared" si="2"/>
        <v>113.2522200389999</v>
      </c>
      <c r="J28" s="4"/>
      <c r="K28" s="267">
        <f t="shared" si="3"/>
        <v>25.8952975914445</v>
      </c>
      <c r="L28">
        <v>464.453</v>
      </c>
      <c r="N28">
        <v>129.43538723072206</v>
      </c>
      <c r="O28">
        <v>-385.9363364249998</v>
      </c>
      <c r="Q28">
        <v>-46.87772447931025</v>
      </c>
      <c r="R28" s="135">
        <v>377.0894086000002</v>
      </c>
      <c r="S28" s="135">
        <v>0</v>
      </c>
      <c r="T28" s="135">
        <v>118.82377598647193</v>
      </c>
      <c r="U28" s="135">
        <v>-518.8470135724997</v>
      </c>
      <c r="V28" s="135">
        <v>0</v>
      </c>
      <c r="W28" s="135">
        <v>-77.26795909572391</v>
      </c>
      <c r="Z28" s="135"/>
      <c r="AA28" s="135"/>
    </row>
    <row r="29" spans="1:27" ht="15" customHeight="1">
      <c r="A29" s="265" t="s">
        <v>1010</v>
      </c>
      <c r="B29" s="184">
        <f>'[1]Data inputs for Bartamane'!B112</f>
        <v>59960.72300000001</v>
      </c>
      <c r="C29" s="184">
        <f>'[1]Data inputs for Bartamane'!C112</f>
        <v>55603.94053196381</v>
      </c>
      <c r="D29" s="184">
        <f>'[1]Data inputs for Bartamane'!D112</f>
        <v>62357.178785497985</v>
      </c>
      <c r="E29" s="184">
        <f>'[1]Data inputs for Bartamane'!E112</f>
        <v>54491.3324181187</v>
      </c>
      <c r="F29" s="44">
        <f t="shared" si="0"/>
        <v>-4356.782468036203</v>
      </c>
      <c r="G29" s="4"/>
      <c r="H29" s="184">
        <f t="shared" si="1"/>
        <v>-7.266060597761975</v>
      </c>
      <c r="I29" s="22">
        <f t="shared" si="2"/>
        <v>-7865.846367379287</v>
      </c>
      <c r="J29" s="4"/>
      <c r="K29" s="267">
        <f t="shared" si="3"/>
        <v>-12.61417934643412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5">
        <v>19527.002824309995</v>
      </c>
      <c r="S29" s="135">
        <v>0</v>
      </c>
      <c r="T29" s="135">
        <v>46.999697870003956</v>
      </c>
      <c r="U29" s="135">
        <v>306.52215354888176</v>
      </c>
      <c r="V29" s="135">
        <v>0</v>
      </c>
      <c r="W29" s="135">
        <v>0.5108028911293421</v>
      </c>
      <c r="Z29" s="135"/>
      <c r="AA29" s="135"/>
    </row>
    <row r="30" spans="1:27" ht="15" customHeight="1">
      <c r="A30" s="265" t="s">
        <v>1011</v>
      </c>
      <c r="B30" s="185">
        <f>'[1]Data inputs for Bartamane'!B113</f>
        <v>1010.1610000000001</v>
      </c>
      <c r="C30" s="185">
        <f>'[1]Data inputs for Bartamane'!C113</f>
        <v>1626.54</v>
      </c>
      <c r="D30" s="185">
        <f>'[1]Data inputs for Bartamane'!D113</f>
        <v>279.6166351</v>
      </c>
      <c r="E30" s="185">
        <f>'[1]Data inputs for Bartamane'!E113</f>
        <v>2063.5850364199996</v>
      </c>
      <c r="F30" s="108">
        <f t="shared" si="0"/>
        <v>616.3789999999999</v>
      </c>
      <c r="G30" s="4"/>
      <c r="H30" s="185">
        <f t="shared" si="1"/>
        <v>61.01789714708842</v>
      </c>
      <c r="I30" s="2">
        <f t="shared" si="2"/>
        <v>1783.9684013199997</v>
      </c>
      <c r="J30" s="4"/>
      <c r="K30" s="270">
        <f t="shared" si="3"/>
        <v>638.0051031949492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5">
        <v>-1611.424</v>
      </c>
      <c r="S30" s="135">
        <v>0</v>
      </c>
      <c r="T30" s="135">
        <v>-159.425379015103</v>
      </c>
      <c r="U30" s="135">
        <v>-1725.2746604200001</v>
      </c>
      <c r="V30" s="135">
        <v>0</v>
      </c>
      <c r="W30" s="135">
        <v>-428.0674928087923</v>
      </c>
      <c r="Z30" s="135"/>
      <c r="AA30" s="135"/>
    </row>
    <row r="31" spans="1:27" ht="15" customHeight="1">
      <c r="A31" s="324" t="s">
        <v>1012</v>
      </c>
      <c r="B31" s="183">
        <f>SUM(B32:B34,B37,B40)</f>
        <v>520634.58199999994</v>
      </c>
      <c r="C31" s="183">
        <f>SUM(C32:C34,C37,C40)</f>
        <v>565911.681</v>
      </c>
      <c r="D31" s="183">
        <f>SUM(D32:D34,D37,D40)</f>
        <v>597348.529746977</v>
      </c>
      <c r="E31" s="183">
        <f>SUM(E32:E34,E37,E40)</f>
        <v>643283.3380614824</v>
      </c>
      <c r="F31" s="190">
        <f t="shared" si="0"/>
        <v>45277.099000000046</v>
      </c>
      <c r="G31" s="325"/>
      <c r="H31" s="183">
        <f t="shared" si="1"/>
        <v>8.696521622914409</v>
      </c>
      <c r="I31" s="25">
        <f t="shared" si="2"/>
        <v>45934.80831450538</v>
      </c>
      <c r="J31" s="325"/>
      <c r="K31" s="288">
        <f t="shared" si="3"/>
        <v>7.689783439152734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5">
        <v>81087.73669999989</v>
      </c>
      <c r="S31" s="135">
        <v>0</v>
      </c>
      <c r="T31" s="135">
        <v>20.181224685830433</v>
      </c>
      <c r="U31" s="135">
        <v>62345.37732318754</v>
      </c>
      <c r="V31" s="135">
        <v>0</v>
      </c>
      <c r="W31" s="135">
        <v>12.235856026563729</v>
      </c>
      <c r="Z31" s="135"/>
      <c r="AA31" s="135"/>
    </row>
    <row r="32" spans="1:27" ht="15" customHeight="1">
      <c r="A32" s="265" t="s">
        <v>1013</v>
      </c>
      <c r="B32" s="184">
        <f>'[1]Data inputs for Bartamane'!B115</f>
        <v>71949.125</v>
      </c>
      <c r="C32" s="184">
        <f>'[1]Data inputs for Bartamane'!C115</f>
        <v>64050.45</v>
      </c>
      <c r="D32" s="184">
        <f>'[1]Data inputs for Bartamane'!D115</f>
        <v>82995.775</v>
      </c>
      <c r="E32" s="184">
        <f>'[1]Data inputs for Bartamane'!E115</f>
        <v>82741.075</v>
      </c>
      <c r="F32" s="44">
        <f t="shared" si="0"/>
        <v>-7898.675000000003</v>
      </c>
      <c r="G32" s="4"/>
      <c r="H32" s="184">
        <f t="shared" si="1"/>
        <v>-10.97813906701437</v>
      </c>
      <c r="I32" s="22">
        <f t="shared" si="2"/>
        <v>-254.6999999999971</v>
      </c>
      <c r="J32" s="4"/>
      <c r="K32" s="267">
        <f t="shared" si="3"/>
        <v>-0.3068830913380797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5">
        <v>-7781.1750000000175</v>
      </c>
      <c r="S32" s="135">
        <v>0</v>
      </c>
      <c r="T32" s="135">
        <v>-10.814389112661667</v>
      </c>
      <c r="U32" s="135">
        <v>10842.7</v>
      </c>
      <c r="V32" s="135">
        <v>0</v>
      </c>
      <c r="W32" s="135">
        <v>15.107682726658263</v>
      </c>
      <c r="Z32" s="135"/>
      <c r="AA32" s="135"/>
    </row>
    <row r="33" spans="1:27" ht="15" customHeight="1">
      <c r="A33" s="265" t="s">
        <v>1034</v>
      </c>
      <c r="B33" s="184">
        <f>'[1]Data inputs for Bartamane'!B116</f>
        <v>5080.933999999999</v>
      </c>
      <c r="C33" s="184">
        <f>'[1]Data inputs for Bartamane'!C116</f>
        <v>5718.8730000000005</v>
      </c>
      <c r="D33" s="184">
        <f>'[1]Data inputs for Bartamane'!D116</f>
        <v>5431.693499999999</v>
      </c>
      <c r="E33" s="184">
        <f>'[1]Data inputs for Bartamane'!E116</f>
        <v>5482.933500000001</v>
      </c>
      <c r="F33" s="44">
        <f t="shared" si="0"/>
        <v>637.9390000000012</v>
      </c>
      <c r="G33" s="4"/>
      <c r="H33" s="184">
        <f t="shared" si="1"/>
        <v>12.555545889791157</v>
      </c>
      <c r="I33" s="22">
        <f t="shared" si="2"/>
        <v>51.2400000000016</v>
      </c>
      <c r="J33" s="4"/>
      <c r="K33" s="267">
        <f t="shared" si="3"/>
        <v>0.9433521976157455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5">
        <v>-553.3714000000027</v>
      </c>
      <c r="S33" s="135">
        <v>0</v>
      </c>
      <c r="T33" s="135">
        <v>-9.817164880899945</v>
      </c>
      <c r="U33" s="135">
        <v>-247.91550000000097</v>
      </c>
      <c r="V33" s="135">
        <v>0</v>
      </c>
      <c r="W33" s="135">
        <v>-4.11843948379719</v>
      </c>
      <c r="Z33" s="135"/>
      <c r="AA33" s="135"/>
    </row>
    <row r="34" spans="1:27" ht="15" customHeight="1">
      <c r="A34" s="265" t="s">
        <v>1035</v>
      </c>
      <c r="B34" s="184">
        <f>B35+B36</f>
        <v>7130.635</v>
      </c>
      <c r="C34" s="184">
        <f>C35+C36</f>
        <v>7235.4</v>
      </c>
      <c r="D34" s="184">
        <f>D35+D36</f>
        <v>11039.96669652</v>
      </c>
      <c r="E34" s="184">
        <f>E35+E36</f>
        <v>13336.652647870002</v>
      </c>
      <c r="F34" s="44">
        <f t="shared" si="0"/>
        <v>104.76499999999942</v>
      </c>
      <c r="G34" s="4"/>
      <c r="H34" s="184">
        <f t="shared" si="1"/>
        <v>1.469223989167857</v>
      </c>
      <c r="I34" s="22">
        <f t="shared" si="2"/>
        <v>2296.685951350002</v>
      </c>
      <c r="J34" s="4"/>
      <c r="K34" s="267">
        <f t="shared" si="3"/>
        <v>20.803377532596723</v>
      </c>
      <c r="L34">
        <v>2885.219</v>
      </c>
      <c r="N34">
        <v>67.96080760990206</v>
      </c>
      <c r="O34">
        <v>120.71119844999976</v>
      </c>
      <c r="Q34">
        <v>1.6928534197865934</v>
      </c>
      <c r="R34" s="135">
        <v>2040.4160000000002</v>
      </c>
      <c r="S34" s="135">
        <v>0</v>
      </c>
      <c r="T34" s="135">
        <v>56.11329332821467</v>
      </c>
      <c r="U34" s="135">
        <v>851.06652811</v>
      </c>
      <c r="V34" s="135">
        <v>0</v>
      </c>
      <c r="W34" s="135">
        <v>8.308410782746952</v>
      </c>
      <c r="Z34" s="135"/>
      <c r="AA34" s="135"/>
    </row>
    <row r="35" spans="1:27" ht="15" customHeight="1">
      <c r="A35" s="265" t="s">
        <v>1719</v>
      </c>
      <c r="B35" s="184">
        <f>'[1]Data inputs for Bartamane'!B118</f>
        <v>1177.667</v>
      </c>
      <c r="C35" s="184">
        <f>'[1]Data inputs for Bartamane'!C118</f>
        <v>1251.2</v>
      </c>
      <c r="D35" s="184">
        <f>'[1]Data inputs for Bartamane'!D118</f>
        <v>1811.4976384700003</v>
      </c>
      <c r="E35" s="184">
        <f>'[1]Data inputs for Bartamane'!E118</f>
        <v>2215.2219</v>
      </c>
      <c r="F35" s="44">
        <f t="shared" si="0"/>
        <v>73.53300000000013</v>
      </c>
      <c r="G35" s="4"/>
      <c r="H35" s="184">
        <f t="shared" si="1"/>
        <v>6.243955209749457</v>
      </c>
      <c r="I35" s="22">
        <f t="shared" si="2"/>
        <v>403.7242615299997</v>
      </c>
      <c r="J35" s="4"/>
      <c r="K35" s="267">
        <f t="shared" si="3"/>
        <v>22.28676720059029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5">
        <v>-44.53300000000013</v>
      </c>
      <c r="S35" s="135">
        <v>0</v>
      </c>
      <c r="T35" s="135">
        <v>-3.528939260867694</v>
      </c>
      <c r="U35" s="135">
        <v>1141.4181769400009</v>
      </c>
      <c r="V35" s="135">
        <v>0</v>
      </c>
      <c r="W35" s="135">
        <v>81.84119684183358</v>
      </c>
      <c r="Z35" s="135"/>
      <c r="AA35" s="135"/>
    </row>
    <row r="36" spans="1:27" ht="15" customHeight="1">
      <c r="A36" s="265" t="s">
        <v>1720</v>
      </c>
      <c r="B36" s="184">
        <f>'[1]Data inputs for Bartamane'!B119</f>
        <v>5952.968</v>
      </c>
      <c r="C36" s="184">
        <f>'[1]Data inputs for Bartamane'!C119</f>
        <v>5984.2</v>
      </c>
      <c r="D36" s="184">
        <f>'[1]Data inputs for Bartamane'!D119</f>
        <v>9228.46905805</v>
      </c>
      <c r="E36" s="184">
        <f>'[1]Data inputs for Bartamane'!E119</f>
        <v>11121.430747870001</v>
      </c>
      <c r="F36" s="44">
        <f t="shared" si="0"/>
        <v>31.23199999999997</v>
      </c>
      <c r="G36" s="4"/>
      <c r="H36" s="184">
        <f t="shared" si="1"/>
        <v>0.5246458573269666</v>
      </c>
      <c r="I36" s="22">
        <f t="shared" si="2"/>
        <v>1892.961689820002</v>
      </c>
      <c r="J36" s="4"/>
      <c r="K36" s="267">
        <f t="shared" si="3"/>
        <v>20.51219631244004</v>
      </c>
      <c r="L36">
        <v>2945.904</v>
      </c>
      <c r="N36">
        <v>97.96612243703493</v>
      </c>
      <c r="O36">
        <v>-513.1194400200002</v>
      </c>
      <c r="Q36">
        <v>-8.619556497196024</v>
      </c>
      <c r="R36" s="135">
        <v>2084.949</v>
      </c>
      <c r="S36" s="135">
        <v>0</v>
      </c>
      <c r="T36" s="135">
        <v>83.50350479823693</v>
      </c>
      <c r="U36" s="135">
        <v>-290.35164883000107</v>
      </c>
      <c r="V36" s="135">
        <v>0</v>
      </c>
      <c r="W36" s="135">
        <v>-6.205637245923478</v>
      </c>
      <c r="Z36" s="135"/>
      <c r="AA36" s="135"/>
    </row>
    <row r="37" spans="1:27" ht="15" customHeight="1">
      <c r="A37" s="265" t="s">
        <v>1721</v>
      </c>
      <c r="B37" s="184">
        <f>B38+B39</f>
        <v>434912.66799999995</v>
      </c>
      <c r="C37" s="184">
        <f>C38+C39</f>
        <v>488095.21900000004</v>
      </c>
      <c r="D37" s="184">
        <f>D38+D39</f>
        <v>497139.81882118713</v>
      </c>
      <c r="E37" s="184">
        <f>E38+E39</f>
        <v>539575.4030599024</v>
      </c>
      <c r="F37" s="44">
        <f t="shared" si="0"/>
        <v>53182.551000000094</v>
      </c>
      <c r="G37" s="4"/>
      <c r="H37" s="184">
        <f t="shared" si="1"/>
        <v>12.228328791747243</v>
      </c>
      <c r="I37" s="22">
        <f t="shared" si="2"/>
        <v>42435.58423871524</v>
      </c>
      <c r="J37" s="4"/>
      <c r="K37" s="267">
        <f t="shared" si="3"/>
        <v>8.535945549350293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5">
        <v>87765.32309999998</v>
      </c>
      <c r="S37" s="135">
        <v>0</v>
      </c>
      <c r="T37" s="135">
        <v>26.75457882235456</v>
      </c>
      <c r="U37" s="135">
        <v>52047.93900870759</v>
      </c>
      <c r="V37" s="135">
        <v>0</v>
      </c>
      <c r="W37" s="135">
        <v>12.260409536106607</v>
      </c>
      <c r="Z37" s="135"/>
      <c r="AA37" s="135"/>
    </row>
    <row r="38" spans="1:27" ht="15" customHeight="1">
      <c r="A38" s="265" t="s">
        <v>1036</v>
      </c>
      <c r="B38" s="184">
        <f>'[1]Data inputs for Bartamane'!B121</f>
        <v>406673.16799999995</v>
      </c>
      <c r="C38" s="184">
        <f>'[1]Data inputs for Bartamane'!C121</f>
        <v>459176.11900000006</v>
      </c>
      <c r="D38" s="184">
        <f>'[1]Data inputs for Bartamane'!D121</f>
        <v>472283.95882118715</v>
      </c>
      <c r="E38" s="184">
        <f>'[1]Data inputs for Bartamane'!E121</f>
        <v>512393.20305990236</v>
      </c>
      <c r="F38" s="44">
        <f t="shared" si="0"/>
        <v>52502.95100000012</v>
      </c>
      <c r="G38" s="4"/>
      <c r="H38" s="184">
        <f t="shared" si="1"/>
        <v>12.910355324942444</v>
      </c>
      <c r="I38" s="22">
        <f t="shared" si="2"/>
        <v>40109.24423871521</v>
      </c>
      <c r="J38" s="4"/>
      <c r="K38" s="267">
        <f t="shared" si="3"/>
        <v>8.49261201647145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5">
        <v>92057.02309999999</v>
      </c>
      <c r="S38" s="135">
        <v>0</v>
      </c>
      <c r="T38" s="135">
        <v>30.543642672686197</v>
      </c>
      <c r="U38" s="135">
        <v>57844.519008707604</v>
      </c>
      <c r="V38" s="135">
        <v>0</v>
      </c>
      <c r="W38" s="135">
        <v>14.489135814097722</v>
      </c>
      <c r="Z38" s="135"/>
      <c r="AA38" s="135"/>
    </row>
    <row r="39" spans="1:27" ht="15" customHeight="1">
      <c r="A39" s="265" t="s">
        <v>1037</v>
      </c>
      <c r="B39" s="184">
        <f>'[1]Data inputs for Bartamane'!B122</f>
        <v>28239.5</v>
      </c>
      <c r="C39" s="184">
        <f>'[1]Data inputs for Bartamane'!C122</f>
        <v>28919.1</v>
      </c>
      <c r="D39" s="184">
        <f>'[1]Data inputs for Bartamane'!D122</f>
        <v>24855.86</v>
      </c>
      <c r="E39" s="184">
        <f>'[1]Data inputs for Bartamane'!E122</f>
        <v>27182.2</v>
      </c>
      <c r="F39" s="44">
        <f t="shared" si="0"/>
        <v>679.5999999999985</v>
      </c>
      <c r="G39" s="4"/>
      <c r="H39" s="184">
        <f t="shared" si="1"/>
        <v>2.4065581897696435</v>
      </c>
      <c r="I39" s="22">
        <f t="shared" si="2"/>
        <v>2326.34</v>
      </c>
      <c r="J39" s="4"/>
      <c r="K39" s="267">
        <f t="shared" si="3"/>
        <v>9.359322107543251</v>
      </c>
      <c r="L39">
        <v>-1269.4</v>
      </c>
      <c r="N39">
        <v>-4.301753030441668</v>
      </c>
      <c r="O39">
        <v>-3383.64</v>
      </c>
      <c r="Q39">
        <v>-11.981940190159172</v>
      </c>
      <c r="R39" s="135">
        <v>-4291.7</v>
      </c>
      <c r="S39" s="135">
        <v>0</v>
      </c>
      <c r="T39" s="135">
        <v>-15.004137987682409</v>
      </c>
      <c r="U39" s="135">
        <v>-5796.58</v>
      </c>
      <c r="V39" s="135">
        <v>0</v>
      </c>
      <c r="W39" s="135">
        <v>-21.689671083397222</v>
      </c>
      <c r="Z39" s="135"/>
      <c r="AA39" s="135"/>
    </row>
    <row r="40" spans="1:27" ht="15" customHeight="1">
      <c r="A40" s="265" t="s">
        <v>1038</v>
      </c>
      <c r="B40" s="184">
        <f>'[1]Data inputs for Bartamane'!B123</f>
        <v>1561.22</v>
      </c>
      <c r="C40" s="184">
        <f>'[1]Data inputs for Bartamane'!C123</f>
        <v>811.739</v>
      </c>
      <c r="D40" s="184">
        <f>'[1]Data inputs for Bartamane'!D123</f>
        <v>741.27572927</v>
      </c>
      <c r="E40" s="184">
        <f>'[1]Data inputs for Bartamane'!E123</f>
        <v>2147.27385371</v>
      </c>
      <c r="F40" s="44">
        <f t="shared" si="0"/>
        <v>-749.481</v>
      </c>
      <c r="G40" s="4"/>
      <c r="H40" s="184">
        <f t="shared" si="1"/>
        <v>-48.006110605808274</v>
      </c>
      <c r="I40" s="22">
        <f t="shared" si="2"/>
        <v>1405.9981244399999</v>
      </c>
      <c r="J40" s="4"/>
      <c r="K40" s="267">
        <f t="shared" si="3"/>
        <v>189.67275858668825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5">
        <v>-383.45600000000013</v>
      </c>
      <c r="S40" s="135">
        <v>0</v>
      </c>
      <c r="T40" s="135">
        <v>-24.279271711111853</v>
      </c>
      <c r="U40" s="135">
        <v>-1148.41271363</v>
      </c>
      <c r="V40" s="135">
        <v>0</v>
      </c>
      <c r="W40" s="135">
        <v>-96.8306939530969</v>
      </c>
      <c r="Z40" s="135"/>
      <c r="AA40" s="135"/>
    </row>
    <row r="41" spans="1:27" ht="15" customHeight="1" hidden="1">
      <c r="A41" s="265"/>
      <c r="B41" s="184">
        <v>0</v>
      </c>
      <c r="C41" s="184">
        <v>1</v>
      </c>
      <c r="D41" s="184">
        <v>2</v>
      </c>
      <c r="E41" s="184">
        <v>3</v>
      </c>
      <c r="F41" s="44">
        <f t="shared" si="0"/>
        <v>1</v>
      </c>
      <c r="G41" s="4"/>
      <c r="H41" s="184"/>
      <c r="I41" s="22">
        <f t="shared" si="2"/>
        <v>1</v>
      </c>
      <c r="J41" s="4"/>
      <c r="K41" s="267">
        <f t="shared" si="3"/>
        <v>50</v>
      </c>
      <c r="L41">
        <v>0</v>
      </c>
      <c r="O41">
        <v>0</v>
      </c>
      <c r="R41" s="135">
        <v>-1</v>
      </c>
      <c r="S41" s="135">
        <v>0</v>
      </c>
      <c r="T41" s="135">
        <v>0</v>
      </c>
      <c r="U41" s="135">
        <v>-1</v>
      </c>
      <c r="V41" s="135">
        <v>0</v>
      </c>
      <c r="W41" s="135">
        <v>-50</v>
      </c>
      <c r="Z41" s="135"/>
      <c r="AA41" s="135"/>
    </row>
    <row r="42" spans="1:27" ht="15" customHeight="1">
      <c r="A42" s="268" t="s">
        <v>1723</v>
      </c>
      <c r="B42" s="185">
        <f>'[1]Data inputs for Bartamane'!B125</f>
        <v>62742.7</v>
      </c>
      <c r="C42" s="185">
        <f>'[1]Data inputs for Bartamane'!C125</f>
        <v>70882.2</v>
      </c>
      <c r="D42" s="185">
        <f>'[1]Data inputs for Bartamane'!D125</f>
        <v>42739</v>
      </c>
      <c r="E42" s="185">
        <f>'[1]Data inputs for Bartamane'!E125</f>
        <v>61931.8</v>
      </c>
      <c r="F42" s="108">
        <f t="shared" si="0"/>
        <v>8139.5</v>
      </c>
      <c r="G42" s="5"/>
      <c r="H42" s="185">
        <f t="shared" si="1"/>
        <v>12.97282393011458</v>
      </c>
      <c r="I42" s="2">
        <f t="shared" si="2"/>
        <v>19192.800000000003</v>
      </c>
      <c r="J42" s="5"/>
      <c r="K42" s="270">
        <f t="shared" si="3"/>
        <v>44.9069936123915</v>
      </c>
      <c r="L42">
        <v>12905.9</v>
      </c>
      <c r="N42">
        <v>25.896169720950862</v>
      </c>
      <c r="O42">
        <v>-13891.1</v>
      </c>
      <c r="Q42">
        <v>-22.13968092058078</v>
      </c>
      <c r="R42" s="135">
        <v>-10784</v>
      </c>
      <c r="S42" s="135">
        <v>0</v>
      </c>
      <c r="T42" s="135">
        <v>-11.860870905095059</v>
      </c>
      <c r="U42" s="135">
        <v>-24840.4</v>
      </c>
      <c r="V42" s="135">
        <v>0</v>
      </c>
      <c r="W42" s="135">
        <v>-46.42989544239901</v>
      </c>
      <c r="Z42" s="135"/>
      <c r="AA42" s="135"/>
    </row>
    <row r="43" spans="1:23" ht="15" customHeight="1">
      <c r="A43" s="265" t="s">
        <v>1039</v>
      </c>
      <c r="B43" s="22">
        <f>(B31-B32)/B7*100</f>
        <v>81.4788791292417</v>
      </c>
      <c r="C43" s="22">
        <f>(C31-C32)/C7*100</f>
        <v>87.07875283389191</v>
      </c>
      <c r="D43" s="22">
        <f>(D31-D32)/D7*100</f>
        <v>82.87875555800473</v>
      </c>
      <c r="E43" s="22">
        <f>(E31-E32)/E7*100</f>
        <v>89.77465803095558</v>
      </c>
      <c r="F43" s="22"/>
      <c r="G43" s="4"/>
      <c r="H43" s="184"/>
      <c r="I43" s="22"/>
      <c r="J43" s="4"/>
      <c r="K43" s="267"/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</row>
    <row r="44" spans="1:23" ht="15" customHeight="1">
      <c r="A44" s="265" t="s">
        <v>1040</v>
      </c>
      <c r="B44" s="22">
        <f>(B25+B32)/B7*100</f>
        <v>35.33977922831106</v>
      </c>
      <c r="C44" s="22">
        <f>(C25+C32)/C7*100</f>
        <v>29.95533316837558</v>
      </c>
      <c r="D44" s="22">
        <f>(D25+D32)/D7*100</f>
        <v>34.48989758915564</v>
      </c>
      <c r="E44" s="22">
        <f>(E25+E32)/E7*100</f>
        <v>30.71981277388527</v>
      </c>
      <c r="F44" s="22"/>
      <c r="G44" s="4"/>
      <c r="H44" s="184"/>
      <c r="I44" s="22"/>
      <c r="J44" s="4"/>
      <c r="K44" s="267"/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</row>
    <row r="45" spans="1:27" ht="15" customHeight="1">
      <c r="A45" s="265" t="s">
        <v>983</v>
      </c>
      <c r="B45" s="22">
        <f>B28+B29+B40-B10-B13-B16-B19</f>
        <v>5808.490000000021</v>
      </c>
      <c r="C45" s="22">
        <f>C28+C29+C40-C10-C13-C16-C19</f>
        <v>8186.777531963816</v>
      </c>
      <c r="D45" s="22">
        <f>D28+D29+D40-D10-D13-D16-D19</f>
        <v>10023.54368789726</v>
      </c>
      <c r="E45" s="22">
        <f>E28+E29+E40-E10-E13-E16-E19</f>
        <v>5007.328646403004</v>
      </c>
      <c r="F45" s="22">
        <f>C45-B45-B51</f>
        <v>2378.287531963795</v>
      </c>
      <c r="G45" s="4" t="s">
        <v>889</v>
      </c>
      <c r="H45" s="184">
        <f>F45/B45*100</f>
        <v>40.94502240623272</v>
      </c>
      <c r="I45" s="22">
        <f>E45-D45-B52</f>
        <v>-5016.215041494255</v>
      </c>
      <c r="J45" s="4" t="s">
        <v>890</v>
      </c>
      <c r="K45" s="267">
        <f>I45/D45*100</f>
        <v>-50.044327611910255</v>
      </c>
      <c r="L45">
        <v>-1065.7565803499933</v>
      </c>
      <c r="M45" t="s">
        <v>889</v>
      </c>
      <c r="N45">
        <v>-15.675510587243293</v>
      </c>
      <c r="O45">
        <v>5122.649961807282</v>
      </c>
      <c r="P45" t="s">
        <v>890</v>
      </c>
      <c r="Q45">
        <v>88.19675266062785</v>
      </c>
      <c r="R45" s="1097">
        <v>-4249.794144349986</v>
      </c>
      <c r="S45" s="135" t="e">
        <v>#VALUE!</v>
      </c>
      <c r="T45" s="135">
        <v>-70.49514019066457</v>
      </c>
      <c r="U45" s="135">
        <v>4996.515230949177</v>
      </c>
      <c r="V45" s="135" t="e">
        <v>#VALUE!</v>
      </c>
      <c r="W45" s="135">
        <v>86.71102613082046</v>
      </c>
      <c r="Z45" s="135"/>
      <c r="AA45" s="135"/>
    </row>
    <row r="46" spans="1:27" ht="15" customHeight="1">
      <c r="A46" s="265" t="s">
        <v>984</v>
      </c>
      <c r="B46" s="22">
        <f>'[1]Data inputs for Bartamane'!B130</f>
        <v>490002.57800072996</v>
      </c>
      <c r="C46" s="22">
        <f>'[1]Data inputs for Bartamane'!C130</f>
        <v>519646.30176644</v>
      </c>
      <c r="D46" s="22">
        <f>'[1]Data inputs for Bartamane'!D130</f>
        <v>559005.8203598894</v>
      </c>
      <c r="E46" s="22">
        <f>'[1]Data inputs for Bartamane'!E130</f>
        <v>569011.4007795617</v>
      </c>
      <c r="F46" s="22">
        <f>C46-B46+B51</f>
        <v>29643.72376571002</v>
      </c>
      <c r="G46" s="4" t="s">
        <v>889</v>
      </c>
      <c r="H46" s="184">
        <f>F46/B46*100</f>
        <v>6.049707715143054</v>
      </c>
      <c r="I46" s="22">
        <f>E46-D46+B52</f>
        <v>10005.580419672304</v>
      </c>
      <c r="J46" s="4" t="s">
        <v>890</v>
      </c>
      <c r="K46" s="267">
        <f>I46/D46*100</f>
        <v>1.7898884153354049</v>
      </c>
      <c r="L46">
        <v>108707.46990519002</v>
      </c>
      <c r="M46" t="s">
        <v>889</v>
      </c>
      <c r="N46">
        <v>28.569955799058945</v>
      </c>
      <c r="O46">
        <v>70572.02586108944</v>
      </c>
      <c r="P46" t="s">
        <v>890</v>
      </c>
      <c r="Q46">
        <v>14.428126664795716</v>
      </c>
      <c r="R46" s="1097">
        <v>91695.84892043013</v>
      </c>
      <c r="S46" s="135" t="e">
        <v>#VALUE!</v>
      </c>
      <c r="T46" s="135">
        <v>25.092007995424453</v>
      </c>
      <c r="U46" s="135">
        <v>79636.32934737153</v>
      </c>
      <c r="V46" s="135" t="e">
        <v>#VALUE!</v>
      </c>
      <c r="W46" s="135">
        <v>16.045322537874643</v>
      </c>
      <c r="Z46" s="135"/>
      <c r="AA46" s="135"/>
    </row>
    <row r="47" spans="1:27" ht="15" customHeight="1">
      <c r="A47" s="265" t="s">
        <v>989</v>
      </c>
      <c r="B47" s="22">
        <f>B20-B30-B42</f>
        <v>89935.53230112999</v>
      </c>
      <c r="C47" s="22">
        <f>C20-C30-C42</f>
        <v>79196.10900019998</v>
      </c>
      <c r="D47" s="22">
        <f>D20-D30-D42</f>
        <v>100795.56534888761</v>
      </c>
      <c r="E47" s="22">
        <f>E20-E30-E42</f>
        <v>106901.47106217076</v>
      </c>
      <c r="F47" s="22">
        <f>C47-B47-B51</f>
        <v>-10739.423300930008</v>
      </c>
      <c r="G47" s="4" t="s">
        <v>889</v>
      </c>
      <c r="H47" s="184">
        <f>F47/B47*100</f>
        <v>-11.94124616394256</v>
      </c>
      <c r="I47" s="22">
        <f>E47-D47-B52</f>
        <v>6105.905713283151</v>
      </c>
      <c r="J47" s="4" t="s">
        <v>890</v>
      </c>
      <c r="K47" s="267">
        <f>I47/D47*100</f>
        <v>6.057712650500587</v>
      </c>
      <c r="L47">
        <v>16620.06347008999</v>
      </c>
      <c r="M47" t="s">
        <v>889</v>
      </c>
      <c r="N47">
        <v>22.42475085580233</v>
      </c>
      <c r="O47">
        <v>5502.629047757593</v>
      </c>
      <c r="P47" t="s">
        <v>890</v>
      </c>
      <c r="Q47">
        <v>6.059497985045991</v>
      </c>
      <c r="R47" s="1097">
        <v>26589.65111670997</v>
      </c>
      <c r="S47" s="135" t="e">
        <v>#VALUE!</v>
      </c>
      <c r="T47" s="135">
        <v>33.40326598595661</v>
      </c>
      <c r="U47" s="135">
        <v>-1659.5459396541219</v>
      </c>
      <c r="V47" s="135" t="e">
        <v>#VALUE!</v>
      </c>
      <c r="W47" s="135">
        <v>-1.152708486226837</v>
      </c>
      <c r="Z47" s="135"/>
      <c r="AA47" s="135"/>
    </row>
    <row r="48" spans="1:27" ht="15" customHeight="1">
      <c r="A48" s="265" t="s">
        <v>1041</v>
      </c>
      <c r="B48" s="22">
        <f>B9+B12+B15+B17</f>
        <v>495811.047</v>
      </c>
      <c r="C48" s="22">
        <f>C9+C12+C15+C17</f>
        <v>527833.0915999999</v>
      </c>
      <c r="D48" s="22">
        <f>D9+D12+D15+D17</f>
        <v>569029.7011375194</v>
      </c>
      <c r="E48" s="22">
        <f>E9+E12+E15+E17</f>
        <v>574018.6028843672</v>
      </c>
      <c r="F48" s="22">
        <f t="shared" si="0"/>
        <v>32022.044599999906</v>
      </c>
      <c r="G48" s="53"/>
      <c r="H48" s="184">
        <f>F48/B48*100</f>
        <v>6.458517774816724</v>
      </c>
      <c r="I48" s="22">
        <f>E48-D48</f>
        <v>4988.901746847783</v>
      </c>
      <c r="J48" s="53"/>
      <c r="K48" s="267">
        <f>I48/D48*100</f>
        <v>0.876738373563755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5">
        <v>87445.86325376015</v>
      </c>
      <c r="S48" s="135">
        <v>0</v>
      </c>
      <c r="T48" s="135">
        <v>23.71273595345985</v>
      </c>
      <c r="U48" s="135">
        <v>84632.85837252147</v>
      </c>
      <c r="V48" s="135">
        <v>0</v>
      </c>
      <c r="W48" s="135">
        <v>16.86472006133476</v>
      </c>
      <c r="Z48" s="135"/>
      <c r="AA48" s="135"/>
    </row>
    <row r="49" spans="1:27" ht="15" customHeight="1" thickBot="1">
      <c r="A49" s="280" t="s">
        <v>1042</v>
      </c>
      <c r="B49" s="326">
        <f>B10+B13+B16</f>
        <v>54865.965</v>
      </c>
      <c r="C49" s="326">
        <f>C10+C13+C16</f>
        <v>48497.201</v>
      </c>
      <c r="D49" s="326">
        <f>D10+D13+D16</f>
        <v>51578.98354162571</v>
      </c>
      <c r="E49" s="326">
        <f>E10+E13+E16</f>
        <v>50369.4765090397</v>
      </c>
      <c r="F49" s="326">
        <f t="shared" si="0"/>
        <v>-6368.763999999996</v>
      </c>
      <c r="G49" s="327"/>
      <c r="H49" s="234">
        <f>F49/B49*100</f>
        <v>-11.60785926211267</v>
      </c>
      <c r="I49" s="326">
        <f>E49-D49</f>
        <v>-1209.5070325860142</v>
      </c>
      <c r="J49" s="327"/>
      <c r="K49" s="328">
        <f>I49/D49*100</f>
        <v>-2.344960969635835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5">
        <v>23727.022377259986</v>
      </c>
      <c r="S49" s="135">
        <v>0</v>
      </c>
      <c r="T49" s="135">
        <v>65.92271761506416</v>
      </c>
      <c r="U49" s="135">
        <v>-6676.509702242824</v>
      </c>
      <c r="V49" s="135">
        <v>0</v>
      </c>
      <c r="W49" s="135">
        <v>-12.174693986610663</v>
      </c>
      <c r="Z49" s="135"/>
      <c r="AA49" s="135"/>
    </row>
    <row r="50" spans="1:11" ht="15" customHeight="1" thickTop="1">
      <c r="A50" s="825" t="s">
        <v>1619</v>
      </c>
      <c r="B50" s="1063"/>
      <c r="C50" s="825"/>
      <c r="D50" s="81"/>
      <c r="E50" s="81"/>
      <c r="F50" s="81"/>
      <c r="G50" s="81"/>
      <c r="H50" s="81"/>
      <c r="I50" s="81"/>
      <c r="J50" s="81"/>
      <c r="K50" s="81"/>
    </row>
    <row r="51" spans="1:11" ht="15" customHeight="1">
      <c r="A51" s="825" t="s">
        <v>1620</v>
      </c>
      <c r="B51" s="1063"/>
      <c r="C51" s="825"/>
      <c r="D51" s="46"/>
      <c r="E51" s="81"/>
      <c r="F51" s="81"/>
      <c r="G51" s="81"/>
      <c r="H51" s="81"/>
      <c r="I51" s="81"/>
      <c r="J51" s="81"/>
      <c r="K51" s="81"/>
    </row>
    <row r="52" spans="1:11" ht="12.75">
      <c r="A52" s="15" t="s">
        <v>599</v>
      </c>
      <c r="D52" s="17"/>
      <c r="E52" s="15"/>
      <c r="F52" s="15"/>
      <c r="G52" s="15"/>
      <c r="H52" s="15"/>
      <c r="I52" s="15"/>
      <c r="J52" s="15"/>
      <c r="K52" s="15"/>
    </row>
    <row r="53" ht="12.75">
      <c r="A53" s="1098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B1" sqref="B1:J1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369" t="s">
        <v>1496</v>
      </c>
      <c r="C1" s="1369"/>
      <c r="D1" s="1369"/>
      <c r="E1" s="1369"/>
      <c r="F1" s="1369"/>
      <c r="G1" s="1369"/>
      <c r="H1" s="1369"/>
      <c r="I1" s="1369"/>
      <c r="J1" s="1369"/>
    </row>
    <row r="2" spans="2:10" ht="15.75">
      <c r="B2" s="1387" t="s">
        <v>252</v>
      </c>
      <c r="C2" s="1387"/>
      <c r="D2" s="1387"/>
      <c r="E2" s="1387"/>
      <c r="F2" s="1387"/>
      <c r="G2" s="1387"/>
      <c r="H2" s="1387"/>
      <c r="I2" s="1387"/>
      <c r="J2" s="1387"/>
    </row>
    <row r="3" spans="2:10" ht="13.5" thickBot="1">
      <c r="B3" s="81"/>
      <c r="C3" s="81"/>
      <c r="D3" s="81"/>
      <c r="E3" s="81"/>
      <c r="F3" s="81"/>
      <c r="G3" s="81"/>
      <c r="H3" s="329"/>
      <c r="I3" s="1370" t="s">
        <v>755</v>
      </c>
      <c r="J3" s="1371"/>
    </row>
    <row r="4" spans="2:10" ht="13.5" thickTop="1">
      <c r="B4" s="330"/>
      <c r="C4" s="1372">
        <v>2009</v>
      </c>
      <c r="D4" s="1372">
        <f>'[1]A&amp;L of Coms'!D5</f>
        <v>2010</v>
      </c>
      <c r="E4" s="1372">
        <v>2010</v>
      </c>
      <c r="F4" s="1372">
        <v>2011</v>
      </c>
      <c r="G4" s="1374" t="s">
        <v>592</v>
      </c>
      <c r="H4" s="1375"/>
      <c r="I4" s="1375"/>
      <c r="J4" s="1352"/>
    </row>
    <row r="5" spans="2:10" ht="12.75">
      <c r="B5" s="331"/>
      <c r="C5" s="1373"/>
      <c r="D5" s="1373"/>
      <c r="E5" s="1373"/>
      <c r="F5" s="1373"/>
      <c r="G5" s="1353" t="s">
        <v>8</v>
      </c>
      <c r="H5" s="1354"/>
      <c r="I5" s="1353" t="s">
        <v>1665</v>
      </c>
      <c r="J5" s="1355"/>
    </row>
    <row r="6" spans="2:10" ht="12.75">
      <c r="B6" s="332" t="s">
        <v>1409</v>
      </c>
      <c r="C6" s="333" t="s">
        <v>1631</v>
      </c>
      <c r="D6" s="333" t="s">
        <v>1459</v>
      </c>
      <c r="E6" s="333" t="s">
        <v>992</v>
      </c>
      <c r="F6" s="333" t="s">
        <v>591</v>
      </c>
      <c r="G6" s="334" t="s">
        <v>945</v>
      </c>
      <c r="H6" s="335" t="s">
        <v>919</v>
      </c>
      <c r="I6" s="334" t="s">
        <v>945</v>
      </c>
      <c r="J6" s="336" t="s">
        <v>919</v>
      </c>
    </row>
    <row r="7" spans="2:12" ht="15" customHeight="1">
      <c r="B7" s="337" t="s">
        <v>892</v>
      </c>
      <c r="C7" s="338">
        <v>54804.8370197</v>
      </c>
      <c r="D7" s="338">
        <v>46962.4660197</v>
      </c>
      <c r="E7" s="338">
        <v>50774.73510725476</v>
      </c>
      <c r="F7" s="338">
        <v>50367.19560791414</v>
      </c>
      <c r="G7" s="339">
        <f aca="true" t="shared" si="0" ref="G7:G23">D7-C7</f>
        <v>-7842.370999999999</v>
      </c>
      <c r="H7" s="1215">
        <f aca="true" t="shared" si="1" ref="H7:H23">G7/C7*100</f>
        <v>-14.309632920139881</v>
      </c>
      <c r="I7" s="339">
        <f aca="true" t="shared" si="2" ref="I7:I23">F7-E7</f>
        <v>-407.53949934062257</v>
      </c>
      <c r="J7" s="1216">
        <f>I7/E7*100</f>
        <v>-0.8026422953851959</v>
      </c>
      <c r="L7" s="35"/>
    </row>
    <row r="8" spans="2:12" ht="15" customHeight="1">
      <c r="B8" s="337" t="s">
        <v>214</v>
      </c>
      <c r="C8" s="338">
        <v>1368.6929999999998</v>
      </c>
      <c r="D8" s="338">
        <v>1167.7559999999999</v>
      </c>
      <c r="E8" s="338">
        <v>1129.0768704</v>
      </c>
      <c r="F8" s="338">
        <v>1001.0385661500001</v>
      </c>
      <c r="G8" s="340">
        <f t="shared" si="0"/>
        <v>-200.9369999999999</v>
      </c>
      <c r="H8" s="1217">
        <f t="shared" si="1"/>
        <v>-14.680940137781077</v>
      </c>
      <c r="I8" s="340">
        <f t="shared" si="2"/>
        <v>-128.0383042499999</v>
      </c>
      <c r="J8" s="1218">
        <f aca="true" t="shared" si="3" ref="J8:J23">I8/E8*100</f>
        <v>-11.340087429533433</v>
      </c>
      <c r="L8" s="35"/>
    </row>
    <row r="9" spans="2:12" ht="15" customHeight="1">
      <c r="B9" s="341" t="s">
        <v>893</v>
      </c>
      <c r="C9" s="339">
        <f>C10+C11+C16</f>
        <v>84533.61200000001</v>
      </c>
      <c r="D9" s="339">
        <v>81767.053</v>
      </c>
      <c r="E9" s="339">
        <f>E10+E11+E16</f>
        <v>90928.12371294542</v>
      </c>
      <c r="F9" s="339">
        <v>99798.59760252999</v>
      </c>
      <c r="G9" s="338">
        <f t="shared" si="0"/>
        <v>-2766.5590000000084</v>
      </c>
      <c r="H9" s="1219">
        <f t="shared" si="1"/>
        <v>-3.2727325078691876</v>
      </c>
      <c r="I9" s="338">
        <f t="shared" si="2"/>
        <v>8870.473889584566</v>
      </c>
      <c r="J9" s="1220">
        <f t="shared" si="3"/>
        <v>9.755478863270197</v>
      </c>
      <c r="L9" s="35"/>
    </row>
    <row r="10" spans="2:12" ht="15" customHeight="1">
      <c r="B10" s="337" t="s">
        <v>894</v>
      </c>
      <c r="C10" s="338">
        <v>25452.386000000006</v>
      </c>
      <c r="D10" s="338">
        <v>22553.64800000001</v>
      </c>
      <c r="E10" s="338">
        <v>32145.538985962834</v>
      </c>
      <c r="F10" s="338">
        <v>27965.57138435</v>
      </c>
      <c r="G10" s="338">
        <f t="shared" si="0"/>
        <v>-2898.7379999999976</v>
      </c>
      <c r="H10" s="1219">
        <f t="shared" si="1"/>
        <v>-11.388865468251176</v>
      </c>
      <c r="I10" s="338">
        <f t="shared" si="2"/>
        <v>-4179.967601612832</v>
      </c>
      <c r="J10" s="1220">
        <f t="shared" si="3"/>
        <v>-13.003258721025402</v>
      </c>
      <c r="L10" s="35"/>
    </row>
    <row r="11" spans="2:12" ht="15" customHeight="1">
      <c r="B11" s="337" t="s">
        <v>895</v>
      </c>
      <c r="C11" s="338">
        <f>C12+C13+C14+C15</f>
        <v>54016.719</v>
      </c>
      <c r="D11" s="338">
        <v>53125.799</v>
      </c>
      <c r="E11" s="338">
        <f>E12+E13+E14+E15</f>
        <v>54428.510431352595</v>
      </c>
      <c r="F11" s="338">
        <v>68367.92211608</v>
      </c>
      <c r="G11" s="338">
        <f t="shared" si="0"/>
        <v>-890.9199999999983</v>
      </c>
      <c r="H11" s="1219">
        <f t="shared" si="1"/>
        <v>-1.6493411974910923</v>
      </c>
      <c r="I11" s="338">
        <f t="shared" si="2"/>
        <v>13939.411684727398</v>
      </c>
      <c r="J11" s="1220">
        <f t="shared" si="3"/>
        <v>25.61049636349747</v>
      </c>
      <c r="L11" s="35"/>
    </row>
    <row r="12" spans="2:12" ht="15" customHeight="1">
      <c r="B12" s="337" t="s">
        <v>896</v>
      </c>
      <c r="C12" s="338">
        <v>16582.794</v>
      </c>
      <c r="D12" s="338">
        <v>18154.84</v>
      </c>
      <c r="E12" s="338">
        <v>19492.665947152593</v>
      </c>
      <c r="F12" s="338">
        <v>21869.00338815</v>
      </c>
      <c r="G12" s="338">
        <f t="shared" si="0"/>
        <v>1572.0459999999985</v>
      </c>
      <c r="H12" s="1219">
        <f t="shared" si="1"/>
        <v>9.479982685668038</v>
      </c>
      <c r="I12" s="338">
        <f t="shared" si="2"/>
        <v>2376.337440997406</v>
      </c>
      <c r="J12" s="1220">
        <f t="shared" si="3"/>
        <v>12.190930924687247</v>
      </c>
      <c r="L12" s="35"/>
    </row>
    <row r="13" spans="2:12" ht="15" customHeight="1">
      <c r="B13" s="337" t="s">
        <v>897</v>
      </c>
      <c r="C13" s="338">
        <v>18644.785</v>
      </c>
      <c r="D13" s="338">
        <v>21151.124</v>
      </c>
      <c r="E13" s="338">
        <v>19886.651507420003</v>
      </c>
      <c r="F13" s="338">
        <v>30221.195814179995</v>
      </c>
      <c r="G13" s="338">
        <f t="shared" si="0"/>
        <v>2506.339</v>
      </c>
      <c r="H13" s="1219">
        <f t="shared" si="1"/>
        <v>13.44257388862355</v>
      </c>
      <c r="I13" s="338">
        <f t="shared" si="2"/>
        <v>10334.544306759992</v>
      </c>
      <c r="J13" s="1220">
        <f t="shared" si="3"/>
        <v>51.967241960789735</v>
      </c>
      <c r="L13" s="35"/>
    </row>
    <row r="14" spans="2:12" ht="15" customHeight="1">
      <c r="B14" s="337" t="s">
        <v>898</v>
      </c>
      <c r="C14" s="338">
        <v>10805.367000000002</v>
      </c>
      <c r="D14" s="338">
        <v>5891.406</v>
      </c>
      <c r="E14" s="338">
        <v>7205.25405352</v>
      </c>
      <c r="F14" s="338">
        <v>8149.44310273</v>
      </c>
      <c r="G14" s="338">
        <f t="shared" si="0"/>
        <v>-4913.961000000002</v>
      </c>
      <c r="H14" s="1219">
        <f t="shared" si="1"/>
        <v>-45.47703932684564</v>
      </c>
      <c r="I14" s="338">
        <f t="shared" si="2"/>
        <v>944.1890492100001</v>
      </c>
      <c r="J14" s="1220">
        <f t="shared" si="3"/>
        <v>13.10417428999236</v>
      </c>
      <c r="L14" s="35"/>
    </row>
    <row r="15" spans="2:12" ht="15" customHeight="1">
      <c r="B15" s="337" t="s">
        <v>899</v>
      </c>
      <c r="C15" s="338">
        <v>7983.772999999999</v>
      </c>
      <c r="D15" s="338">
        <v>7928.428999999999</v>
      </c>
      <c r="E15" s="338">
        <v>7843.938923259999</v>
      </c>
      <c r="F15" s="338">
        <v>8128.27981102</v>
      </c>
      <c r="G15" s="338">
        <f t="shared" si="0"/>
        <v>-55.34400000000005</v>
      </c>
      <c r="H15" s="1219">
        <f t="shared" si="1"/>
        <v>-0.6932060818863469</v>
      </c>
      <c r="I15" s="338">
        <f t="shared" si="2"/>
        <v>284.34088776000135</v>
      </c>
      <c r="J15" s="1220">
        <f t="shared" si="3"/>
        <v>3.6249758003193016</v>
      </c>
      <c r="L15" s="35"/>
    </row>
    <row r="16" spans="2:12" ht="15" customHeight="1">
      <c r="B16" s="342" t="s">
        <v>900</v>
      </c>
      <c r="C16" s="340">
        <v>5064.507</v>
      </c>
      <c r="D16" s="340">
        <v>5276.657</v>
      </c>
      <c r="E16" s="340">
        <v>4354.07429563</v>
      </c>
      <c r="F16" s="340">
        <v>3465.1041020999996</v>
      </c>
      <c r="G16" s="340">
        <f t="shared" si="0"/>
        <v>212.15000000000055</v>
      </c>
      <c r="H16" s="1217">
        <f t="shared" si="1"/>
        <v>4.188956595380371</v>
      </c>
      <c r="I16" s="340">
        <f t="shared" si="2"/>
        <v>-888.9701935300004</v>
      </c>
      <c r="J16" s="1218">
        <f t="shared" si="3"/>
        <v>-20.416973463733086</v>
      </c>
      <c r="L16" s="35"/>
    </row>
    <row r="17" spans="2:12" ht="15" customHeight="1">
      <c r="B17" s="337" t="s">
        <v>901</v>
      </c>
      <c r="C17" s="339">
        <v>38993.29</v>
      </c>
      <c r="D17" s="339">
        <v>41339.866</v>
      </c>
      <c r="E17" s="339">
        <v>44828.1826996335</v>
      </c>
      <c r="F17" s="339">
        <v>50461.07358543</v>
      </c>
      <c r="G17" s="338">
        <f t="shared" si="0"/>
        <v>2346.576000000001</v>
      </c>
      <c r="H17" s="1219">
        <f t="shared" si="1"/>
        <v>6.017896925342798</v>
      </c>
      <c r="I17" s="338">
        <f t="shared" si="2"/>
        <v>5632.8908857965</v>
      </c>
      <c r="J17" s="1220">
        <f t="shared" si="3"/>
        <v>12.565512466876228</v>
      </c>
      <c r="L17" s="35"/>
    </row>
    <row r="18" spans="2:12" ht="15" customHeight="1">
      <c r="B18" s="337" t="s">
        <v>902</v>
      </c>
      <c r="C18" s="338">
        <v>36186.736999999994</v>
      </c>
      <c r="D18" s="338">
        <v>48445.975999999995</v>
      </c>
      <c r="E18" s="338">
        <v>60318.03601680518</v>
      </c>
      <c r="F18" s="338">
        <v>55237.688146381974</v>
      </c>
      <c r="G18" s="338">
        <f t="shared" si="0"/>
        <v>12259.239000000001</v>
      </c>
      <c r="H18" s="1219">
        <f t="shared" si="1"/>
        <v>33.877713262734915</v>
      </c>
      <c r="I18" s="338">
        <f t="shared" si="2"/>
        <v>-5080.347870423204</v>
      </c>
      <c r="J18" s="1220">
        <f t="shared" si="3"/>
        <v>-8.422601606272078</v>
      </c>
      <c r="L18" s="35"/>
    </row>
    <row r="19" spans="2:12" ht="15" customHeight="1">
      <c r="B19" s="337" t="s">
        <v>870</v>
      </c>
      <c r="C19" s="338">
        <f>12406.536</f>
        <v>12406.536</v>
      </c>
      <c r="D19" s="338">
        <v>8815.377</v>
      </c>
      <c r="E19" s="338">
        <v>9967.060927409002</v>
      </c>
      <c r="F19" s="338">
        <v>4254.723585065</v>
      </c>
      <c r="G19" s="338">
        <f t="shared" si="0"/>
        <v>-3591.1589999999997</v>
      </c>
      <c r="H19" s="1219">
        <f t="shared" si="1"/>
        <v>-28.945702491009573</v>
      </c>
      <c r="I19" s="338">
        <f t="shared" si="2"/>
        <v>-5712.337342344002</v>
      </c>
      <c r="J19" s="1220">
        <f t="shared" si="3"/>
        <v>-57.312154344670574</v>
      </c>
      <c r="L19" s="35"/>
    </row>
    <row r="20" spans="2:12" ht="15" customHeight="1">
      <c r="B20" s="337" t="s">
        <v>904</v>
      </c>
      <c r="C20" s="338">
        <v>18845.015000000007</v>
      </c>
      <c r="D20" s="338">
        <v>20604.365</v>
      </c>
      <c r="E20" s="338">
        <v>25409.131607160987</v>
      </c>
      <c r="F20" s="338">
        <v>21771.05241095</v>
      </c>
      <c r="G20" s="338">
        <f t="shared" si="0"/>
        <v>1759.349999999995</v>
      </c>
      <c r="H20" s="1219">
        <f t="shared" si="1"/>
        <v>9.335890685149332</v>
      </c>
      <c r="I20" s="338">
        <f t="shared" si="2"/>
        <v>-3638.079196210987</v>
      </c>
      <c r="J20" s="1220">
        <f t="shared" si="3"/>
        <v>-14.317998948006853</v>
      </c>
      <c r="L20" s="35"/>
    </row>
    <row r="21" spans="2:12" ht="15" customHeight="1">
      <c r="B21" s="337" t="s">
        <v>905</v>
      </c>
      <c r="C21" s="338">
        <v>300013.2819999999</v>
      </c>
      <c r="D21" s="338">
        <v>317291.18200000003</v>
      </c>
      <c r="E21" s="338">
        <v>327101.1500845443</v>
      </c>
      <c r="F21" s="338">
        <v>316927.438677515</v>
      </c>
      <c r="G21" s="338">
        <f t="shared" si="0"/>
        <v>17277.90000000014</v>
      </c>
      <c r="H21" s="1219">
        <f t="shared" si="1"/>
        <v>5.759045027879848</v>
      </c>
      <c r="I21" s="338">
        <f t="shared" si="2"/>
        <v>-10173.711407029303</v>
      </c>
      <c r="J21" s="1220">
        <f t="shared" si="3"/>
        <v>-3.1102646396687237</v>
      </c>
      <c r="L21" s="35"/>
    </row>
    <row r="22" spans="2:12" ht="15" customHeight="1">
      <c r="B22" s="337" t="s">
        <v>906</v>
      </c>
      <c r="C22" s="338">
        <f>9673.6941+6257.8</f>
        <v>15931.4941</v>
      </c>
      <c r="D22" s="338">
        <v>12476.868000000002</v>
      </c>
      <c r="E22" s="338">
        <f>19234.72801351+885.5</f>
        <v>20120.22801351</v>
      </c>
      <c r="F22" s="338">
        <v>28757.000685360003</v>
      </c>
      <c r="G22" s="340">
        <f t="shared" si="0"/>
        <v>-3454.6260999999977</v>
      </c>
      <c r="H22" s="1217">
        <f t="shared" si="1"/>
        <v>-21.684256845690307</v>
      </c>
      <c r="I22" s="340">
        <f t="shared" si="2"/>
        <v>8636.772671850002</v>
      </c>
      <c r="J22" s="1218">
        <f t="shared" si="3"/>
        <v>42.92581906154703</v>
      </c>
      <c r="L22" s="35"/>
    </row>
    <row r="23" spans="2:12" ht="15" customHeight="1" thickBot="1">
      <c r="B23" s="343" t="s">
        <v>1468</v>
      </c>
      <c r="C23" s="344">
        <f>C7+C8+C9+C17+C18+C19+C20+C21+C22</f>
        <v>563083.4961196999</v>
      </c>
      <c r="D23" s="344">
        <f>D7+D8+D9+D17+D18+D19+D20+D21+D22</f>
        <v>578870.9090197</v>
      </c>
      <c r="E23" s="344">
        <f>E7+E8+E9+E17+E18+E19+E20+E21+E22</f>
        <v>630575.7250396631</v>
      </c>
      <c r="F23" s="344">
        <f>F7+F8+F9+F17+F18+F19+F20+F21+F22</f>
        <v>628575.8088672962</v>
      </c>
      <c r="G23" s="1064">
        <f t="shared" si="0"/>
        <v>15787.412900000112</v>
      </c>
      <c r="H23" s="1221">
        <f t="shared" si="1"/>
        <v>2.8037427857136192</v>
      </c>
      <c r="I23" s="1064">
        <f t="shared" si="2"/>
        <v>-1999.9161723669386</v>
      </c>
      <c r="J23" s="1222">
        <f t="shared" si="3"/>
        <v>-0.3171571776317815</v>
      </c>
      <c r="L23" s="35"/>
    </row>
    <row r="24" spans="2:10" ht="13.5" thickTop="1">
      <c r="B24" s="348" t="s">
        <v>994</v>
      </c>
      <c r="C24" s="345"/>
      <c r="D24" s="345"/>
      <c r="E24" s="345"/>
      <c r="F24" s="345"/>
      <c r="G24" s="345"/>
      <c r="H24" s="346"/>
      <c r="I24" s="345"/>
      <c r="J24" s="347"/>
    </row>
    <row r="25" spans="2:10" ht="12.75">
      <c r="B25" s="15" t="s">
        <v>599</v>
      </c>
      <c r="C25" s="348"/>
      <c r="D25" s="348"/>
      <c r="E25" s="348"/>
      <c r="F25" s="348"/>
      <c r="G25" s="348"/>
      <c r="H25" s="348"/>
      <c r="I25" s="345"/>
      <c r="J25" s="347"/>
    </row>
    <row r="26" spans="3:10" ht="12.75">
      <c r="C26" s="81"/>
      <c r="D26" s="81"/>
      <c r="E26" s="81"/>
      <c r="F26" s="81"/>
      <c r="G26" s="81"/>
      <c r="H26" s="81"/>
      <c r="I26" s="345"/>
      <c r="J26" s="347"/>
    </row>
    <row r="27" spans="2:10" ht="12.75">
      <c r="B27" s="141"/>
      <c r="C27" s="81"/>
      <c r="D27" s="81"/>
      <c r="E27" s="81"/>
      <c r="F27" s="81"/>
      <c r="G27" s="81"/>
      <c r="H27" s="329"/>
      <c r="I27" s="81"/>
      <c r="J27" s="347"/>
    </row>
    <row r="28" spans="2:10" ht="12.75">
      <c r="B28" s="81"/>
      <c r="C28" s="81"/>
      <c r="D28" s="81"/>
      <c r="E28" s="81"/>
      <c r="F28" s="81"/>
      <c r="G28" s="81"/>
      <c r="H28" s="329"/>
      <c r="I28" s="81"/>
      <c r="J28" s="347"/>
    </row>
    <row r="29" spans="2:10" ht="12.75">
      <c r="B29" s="141"/>
      <c r="C29" s="81"/>
      <c r="D29" s="81"/>
      <c r="E29" s="81"/>
      <c r="F29" s="81"/>
      <c r="G29" s="81"/>
      <c r="H29" s="329"/>
      <c r="I29" s="81"/>
      <c r="J29" s="347"/>
    </row>
    <row r="30" spans="2:10" ht="12.75">
      <c r="B30" s="81"/>
      <c r="C30" s="81"/>
      <c r="D30" s="81"/>
      <c r="E30" s="81"/>
      <c r="F30" s="81"/>
      <c r="G30" s="81"/>
      <c r="H30" s="329"/>
      <c r="I30" s="81"/>
      <c r="J30" s="347"/>
    </row>
    <row r="31" spans="2:10" ht="12.75">
      <c r="B31" s="81"/>
      <c r="C31" s="81"/>
      <c r="D31" s="81"/>
      <c r="E31" s="81"/>
      <c r="F31" s="81"/>
      <c r="G31" s="81"/>
      <c r="H31" s="329"/>
      <c r="I31" s="81"/>
      <c r="J31" s="347"/>
    </row>
    <row r="32" spans="2:10" ht="12.75">
      <c r="B32" s="348"/>
      <c r="C32" s="348"/>
      <c r="D32" s="348"/>
      <c r="E32" s="348"/>
      <c r="F32" s="348"/>
      <c r="G32" s="81"/>
      <c r="H32" s="349"/>
      <c r="I32" s="348"/>
      <c r="J32" s="350"/>
    </row>
    <row r="33" spans="2:10" ht="12.75">
      <c r="B33" s="81"/>
      <c r="C33" s="81"/>
      <c r="D33" s="81"/>
      <c r="E33" s="81"/>
      <c r="F33" s="81"/>
      <c r="G33" s="81"/>
      <c r="H33" s="329"/>
      <c r="I33" s="81"/>
      <c r="J33" s="347"/>
    </row>
    <row r="34" ht="12.75">
      <c r="G34" s="81"/>
    </row>
    <row r="35" ht="12.75">
      <c r="G35" s="81"/>
    </row>
    <row r="36" ht="12.75">
      <c r="G36" s="81"/>
    </row>
    <row r="37" ht="12.75">
      <c r="G37" s="81"/>
    </row>
    <row r="38" ht="12.75">
      <c r="G38" s="81"/>
    </row>
    <row r="39" ht="12.75">
      <c r="G39" s="81"/>
    </row>
    <row r="40" ht="12.75">
      <c r="G40" s="81"/>
    </row>
    <row r="41" ht="12.75">
      <c r="G41" s="81"/>
    </row>
    <row r="42" ht="12.75">
      <c r="G42" s="81"/>
    </row>
    <row r="43" ht="12.75">
      <c r="G43" s="81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7">
      <selection activeCell="E40" sqref="E40"/>
    </sheetView>
  </sheetViews>
  <sheetFormatPr defaultColWidth="9.140625" defaultRowHeight="12.75"/>
  <cols>
    <col min="1" max="1" width="49.28125" style="15" bestFit="1" customWidth="1"/>
    <col min="2" max="4" width="7.421875" style="15" bestFit="1" customWidth="1"/>
    <col min="5" max="5" width="8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62" t="s">
        <v>1497</v>
      </c>
      <c r="B1" s="1362"/>
      <c r="C1" s="1362"/>
      <c r="D1" s="1362"/>
      <c r="E1" s="1362"/>
      <c r="F1" s="1362"/>
      <c r="G1" s="1362"/>
      <c r="H1" s="1362"/>
      <c r="I1" s="1362"/>
    </row>
    <row r="2" spans="1:9" ht="15.75">
      <c r="A2" s="1363" t="s">
        <v>254</v>
      </c>
      <c r="B2" s="1363"/>
      <c r="C2" s="1363"/>
      <c r="D2" s="1363"/>
      <c r="E2" s="1363"/>
      <c r="F2" s="1363"/>
      <c r="G2" s="1363"/>
      <c r="H2" s="1363"/>
      <c r="I2" s="1363"/>
    </row>
    <row r="3" spans="1:19" ht="13.5" thickBot="1">
      <c r="A3" s="109"/>
      <c r="B3" s="109"/>
      <c r="C3" s="109"/>
      <c r="D3" s="109"/>
      <c r="E3" s="109"/>
      <c r="F3" s="109"/>
      <c r="G3" s="109"/>
      <c r="H3" s="1349" t="s">
        <v>755</v>
      </c>
      <c r="I3" s="1349"/>
      <c r="S3" s="196" t="s">
        <v>519</v>
      </c>
    </row>
    <row r="4" spans="1:19" ht="13.5" thickTop="1">
      <c r="A4" s="351"/>
      <c r="B4" s="368">
        <f>'[1]Data inputs for Bartamane'!B4</f>
        <v>2009</v>
      </c>
      <c r="C4" s="368">
        <f>'[1]Data inputs for Bartamane'!C4</f>
        <v>2010</v>
      </c>
      <c r="D4" s="368">
        <f>'[1]Data inputs for Bartamane'!D4</f>
        <v>2010</v>
      </c>
      <c r="E4" s="368">
        <f>'[1]Data inputs for Bartamane'!E4</f>
        <v>2011</v>
      </c>
      <c r="F4" s="1345" t="s">
        <v>592</v>
      </c>
      <c r="G4" s="1345"/>
      <c r="H4" s="1345"/>
      <c r="I4" s="1346"/>
      <c r="K4" s="351"/>
      <c r="L4" s="368">
        <v>2009</v>
      </c>
      <c r="M4" s="368">
        <v>2010</v>
      </c>
      <c r="N4" s="368">
        <v>2010</v>
      </c>
      <c r="O4" s="368">
        <v>2011</v>
      </c>
      <c r="P4" s="1356" t="s">
        <v>592</v>
      </c>
      <c r="Q4" s="1357"/>
      <c r="R4" s="1357"/>
      <c r="S4" s="1358"/>
    </row>
    <row r="5" spans="1:19" ht="12.75">
      <c r="A5" s="352" t="s">
        <v>693</v>
      </c>
      <c r="B5" s="189" t="s">
        <v>1631</v>
      </c>
      <c r="C5" s="189" t="s">
        <v>1459</v>
      </c>
      <c r="D5" s="189" t="s">
        <v>992</v>
      </c>
      <c r="E5" s="189" t="s">
        <v>591</v>
      </c>
      <c r="F5" s="1347" t="s">
        <v>8</v>
      </c>
      <c r="G5" s="1347"/>
      <c r="H5" s="1347" t="s">
        <v>1665</v>
      </c>
      <c r="I5" s="1348"/>
      <c r="K5" s="352" t="s">
        <v>693</v>
      </c>
      <c r="L5" s="189" t="s">
        <v>1631</v>
      </c>
      <c r="M5" s="189" t="s">
        <v>1459</v>
      </c>
      <c r="N5" s="189" t="s">
        <v>992</v>
      </c>
      <c r="O5" s="189" t="s">
        <v>591</v>
      </c>
      <c r="P5" s="1359" t="s">
        <v>8</v>
      </c>
      <c r="Q5" s="1360"/>
      <c r="R5" s="1359" t="s">
        <v>1665</v>
      </c>
      <c r="S5" s="1361"/>
    </row>
    <row r="6" spans="1:19" ht="12.75">
      <c r="A6" s="353"/>
      <c r="B6" s="208"/>
      <c r="C6" s="208"/>
      <c r="D6" s="208"/>
      <c r="E6" s="82"/>
      <c r="F6" s="200" t="s">
        <v>945</v>
      </c>
      <c r="G6" s="200" t="s">
        <v>993</v>
      </c>
      <c r="H6" s="200" t="s">
        <v>945</v>
      </c>
      <c r="I6" s="354" t="s">
        <v>993</v>
      </c>
      <c r="K6" s="353"/>
      <c r="L6" s="208"/>
      <c r="M6" s="208"/>
      <c r="N6" s="208"/>
      <c r="O6" s="82"/>
      <c r="P6" s="200" t="s">
        <v>945</v>
      </c>
      <c r="Q6" s="200" t="s">
        <v>993</v>
      </c>
      <c r="R6" s="200" t="s">
        <v>945</v>
      </c>
      <c r="S6" s="354" t="s">
        <v>993</v>
      </c>
    </row>
    <row r="7" spans="1:19" ht="15" customHeight="1">
      <c r="A7" s="355" t="s">
        <v>694</v>
      </c>
      <c r="B7" s="130">
        <v>13376.255219329998</v>
      </c>
      <c r="C7" s="356">
        <v>14788.168906077903</v>
      </c>
      <c r="D7" s="130">
        <v>14290.870771449143</v>
      </c>
      <c r="E7" s="130">
        <v>16179.015915780003</v>
      </c>
      <c r="F7" s="356">
        <f>C7-B7</f>
        <v>1411.9136867479046</v>
      </c>
      <c r="G7" s="356">
        <f>F7/B7*100</f>
        <v>10.55537341054581</v>
      </c>
      <c r="H7" s="356">
        <f>E7-D7</f>
        <v>1888.1451443308597</v>
      </c>
      <c r="I7" s="357">
        <f>H7/D7*100</f>
        <v>13.212246996894475</v>
      </c>
      <c r="K7" s="355" t="s">
        <v>773</v>
      </c>
      <c r="L7" s="130">
        <v>6977.660469810001</v>
      </c>
      <c r="M7" s="194">
        <v>9144.794825370001</v>
      </c>
      <c r="N7" s="130">
        <v>10546.397792374953</v>
      </c>
      <c r="O7" s="130">
        <v>12088.481685577999</v>
      </c>
      <c r="P7" s="194">
        <v>2167.1343555600006</v>
      </c>
      <c r="Q7" s="194">
        <v>31.058180101145144</v>
      </c>
      <c r="R7" s="194">
        <v>1542.0838932030456</v>
      </c>
      <c r="S7" s="366">
        <v>14.621901464004821</v>
      </c>
    </row>
    <row r="8" spans="1:19" ht="15" customHeight="1">
      <c r="A8" s="358" t="s">
        <v>695</v>
      </c>
      <c r="B8" s="359">
        <v>746.10944347</v>
      </c>
      <c r="C8" s="1237">
        <v>931.6568274499998</v>
      </c>
      <c r="D8" s="359">
        <v>741.6803736830632</v>
      </c>
      <c r="E8" s="359">
        <v>1372.4777531599998</v>
      </c>
      <c r="F8" s="1238">
        <f aca="true" t="shared" si="0" ref="F8:F63">C8-B8</f>
        <v>185.54738397999984</v>
      </c>
      <c r="G8" s="1238">
        <f aca="true" t="shared" si="1" ref="G8:G63">F8/B8*100</f>
        <v>24.86865507519346</v>
      </c>
      <c r="H8" s="1238">
        <f aca="true" t="shared" si="2" ref="H8:H63">E8-D8</f>
        <v>630.7973794769366</v>
      </c>
      <c r="I8" s="1239">
        <f aca="true" t="shared" si="3" ref="I8:I63">H8/D8*100</f>
        <v>85.04976022818296</v>
      </c>
      <c r="K8" s="358" t="s">
        <v>774</v>
      </c>
      <c r="L8" s="359">
        <v>6234.48889921</v>
      </c>
      <c r="M8" s="1237">
        <v>6785.830198880001</v>
      </c>
      <c r="N8" s="359">
        <v>7226.027425065235</v>
      </c>
      <c r="O8" s="359">
        <v>7498.25659361</v>
      </c>
      <c r="P8" s="1237">
        <v>551.3412996700008</v>
      </c>
      <c r="Q8" s="1237">
        <v>8.843408153952502</v>
      </c>
      <c r="R8" s="1237">
        <v>272.22916854476534</v>
      </c>
      <c r="S8" s="1240">
        <v>3.7673420336113344</v>
      </c>
    </row>
    <row r="9" spans="1:19" ht="15" customHeight="1">
      <c r="A9" s="360" t="s">
        <v>696</v>
      </c>
      <c r="B9" s="361">
        <v>721.41223423</v>
      </c>
      <c r="C9" s="1237">
        <v>717.75868231</v>
      </c>
      <c r="D9" s="361">
        <v>885.7339237749632</v>
      </c>
      <c r="E9" s="361">
        <v>1148.71946946</v>
      </c>
      <c r="F9" s="1237">
        <f t="shared" si="0"/>
        <v>-3.653551919999927</v>
      </c>
      <c r="G9" s="1237">
        <f t="shared" si="1"/>
        <v>-0.5064444081544512</v>
      </c>
      <c r="H9" s="1237">
        <f t="shared" si="2"/>
        <v>262.98554568503687</v>
      </c>
      <c r="I9" s="1240">
        <f t="shared" si="3"/>
        <v>29.69125813361679</v>
      </c>
      <c r="K9" s="360" t="s">
        <v>775</v>
      </c>
      <c r="L9" s="361">
        <v>0</v>
      </c>
      <c r="M9" s="1237">
        <v>8.47478611</v>
      </c>
      <c r="N9" s="361">
        <v>136.14212250995706</v>
      </c>
      <c r="O9" s="361">
        <v>232.42101094</v>
      </c>
      <c r="P9" s="1237">
        <v>8.47478611</v>
      </c>
      <c r="Q9" s="1243" t="s">
        <v>1756</v>
      </c>
      <c r="R9" s="1237">
        <v>96.27888843004294</v>
      </c>
      <c r="S9" s="1240">
        <v>70.71939724092474</v>
      </c>
    </row>
    <row r="10" spans="1:19" ht="15" customHeight="1">
      <c r="A10" s="360" t="s">
        <v>697</v>
      </c>
      <c r="B10" s="361">
        <v>769.22578507</v>
      </c>
      <c r="C10" s="1237">
        <v>1048.327864</v>
      </c>
      <c r="D10" s="361">
        <v>893.5025933312778</v>
      </c>
      <c r="E10" s="361">
        <v>1099.4920621699998</v>
      </c>
      <c r="F10" s="1237">
        <f t="shared" si="0"/>
        <v>279.10207893000006</v>
      </c>
      <c r="G10" s="1237">
        <f t="shared" si="1"/>
        <v>36.28350535657117</v>
      </c>
      <c r="H10" s="1237">
        <f t="shared" si="2"/>
        <v>205.98946883872202</v>
      </c>
      <c r="I10" s="1240">
        <f t="shared" si="3"/>
        <v>23.05415455714841</v>
      </c>
      <c r="K10" s="360" t="s">
        <v>776</v>
      </c>
      <c r="L10" s="361">
        <v>451.44644139</v>
      </c>
      <c r="M10" s="1237">
        <v>1077.4256928500001</v>
      </c>
      <c r="N10" s="361">
        <v>1744.399445865384</v>
      </c>
      <c r="O10" s="361">
        <v>3068.617111918</v>
      </c>
      <c r="P10" s="1237">
        <v>625.9792514600001</v>
      </c>
      <c r="Q10" s="1237">
        <v>138.66080094299005</v>
      </c>
      <c r="R10" s="1237">
        <v>1324.2176660526159</v>
      </c>
      <c r="S10" s="1240">
        <v>75.91252503498022</v>
      </c>
    </row>
    <row r="11" spans="1:19" ht="15" customHeight="1">
      <c r="A11" s="360" t="s">
        <v>698</v>
      </c>
      <c r="B11" s="361">
        <v>56.1373872</v>
      </c>
      <c r="C11" s="1237">
        <v>75.10913409999999</v>
      </c>
      <c r="D11" s="361">
        <v>157.0946017</v>
      </c>
      <c r="E11" s="361">
        <v>170.09154991999998</v>
      </c>
      <c r="F11" s="1237">
        <f t="shared" si="0"/>
        <v>18.971746899999992</v>
      </c>
      <c r="G11" s="1237">
        <f t="shared" si="1"/>
        <v>33.795208231565134</v>
      </c>
      <c r="H11" s="1237">
        <f t="shared" si="2"/>
        <v>12.996948219999979</v>
      </c>
      <c r="I11" s="1240">
        <f t="shared" si="3"/>
        <v>8.273325804549259</v>
      </c>
      <c r="K11" s="360" t="s">
        <v>777</v>
      </c>
      <c r="L11" s="361">
        <v>291.72512921</v>
      </c>
      <c r="M11" s="1237">
        <v>1273.0641475300006</v>
      </c>
      <c r="N11" s="361">
        <v>1439.828798934378</v>
      </c>
      <c r="O11" s="361">
        <v>1289.18696911</v>
      </c>
      <c r="P11" s="1237">
        <v>981.3390183200006</v>
      </c>
      <c r="Q11" s="1237">
        <v>336.39166463907134</v>
      </c>
      <c r="R11" s="1237">
        <v>-150.64182982437796</v>
      </c>
      <c r="S11" s="1240">
        <v>-10.462482062858339</v>
      </c>
    </row>
    <row r="12" spans="1:19" ht="15" customHeight="1">
      <c r="A12" s="362" t="s">
        <v>699</v>
      </c>
      <c r="B12" s="363">
        <v>11083.370369359998</v>
      </c>
      <c r="C12" s="1237">
        <v>12015.316398217903</v>
      </c>
      <c r="D12" s="363">
        <v>11612.85927895984</v>
      </c>
      <c r="E12" s="363">
        <v>12388.235081070003</v>
      </c>
      <c r="F12" s="1237">
        <f t="shared" si="0"/>
        <v>931.9460288579048</v>
      </c>
      <c r="G12" s="1237">
        <f t="shared" si="1"/>
        <v>8.40850750087962</v>
      </c>
      <c r="H12" s="1237">
        <f t="shared" si="2"/>
        <v>775.3758021101621</v>
      </c>
      <c r="I12" s="1240">
        <f t="shared" si="3"/>
        <v>6.676872452204659</v>
      </c>
      <c r="K12" s="355" t="s">
        <v>778</v>
      </c>
      <c r="L12" s="130">
        <v>18432.814599690002</v>
      </c>
      <c r="M12" s="194">
        <v>19623.004766284786</v>
      </c>
      <c r="N12" s="130">
        <v>22276.011788368305</v>
      </c>
      <c r="O12" s="130">
        <v>20059.718277681997</v>
      </c>
      <c r="P12" s="194">
        <v>1190.1901665947844</v>
      </c>
      <c r="Q12" s="194">
        <v>6.456909552026854</v>
      </c>
      <c r="R12" s="194">
        <v>-2216.293510686308</v>
      </c>
      <c r="S12" s="366">
        <v>-9.949238363411052</v>
      </c>
    </row>
    <row r="13" spans="1:19" ht="15" customHeight="1">
      <c r="A13" s="355" t="s">
        <v>700</v>
      </c>
      <c r="B13" s="130">
        <v>1709.3661756</v>
      </c>
      <c r="C13" s="356">
        <v>2162.22006303</v>
      </c>
      <c r="D13" s="130">
        <v>2019.7545935820049</v>
      </c>
      <c r="E13" s="130">
        <v>2638.52468621</v>
      </c>
      <c r="F13" s="356">
        <f t="shared" si="0"/>
        <v>452.85388743</v>
      </c>
      <c r="G13" s="356">
        <f t="shared" si="1"/>
        <v>26.492503121576334</v>
      </c>
      <c r="H13" s="356">
        <f t="shared" si="2"/>
        <v>618.7700926279949</v>
      </c>
      <c r="I13" s="357">
        <f t="shared" si="3"/>
        <v>30.635904708136614</v>
      </c>
      <c r="K13" s="360" t="s">
        <v>779</v>
      </c>
      <c r="L13" s="361">
        <v>3818.9523247999996</v>
      </c>
      <c r="M13" s="1237">
        <v>4658.01241517</v>
      </c>
      <c r="N13" s="361">
        <v>4318.397210327535</v>
      </c>
      <c r="O13" s="361">
        <v>4082.1126199</v>
      </c>
      <c r="P13" s="1237">
        <v>839.0600903700006</v>
      </c>
      <c r="Q13" s="1237">
        <v>21.970949595814673</v>
      </c>
      <c r="R13" s="1237">
        <v>-236.28459042753457</v>
      </c>
      <c r="S13" s="1240">
        <v>-5.471580749044001</v>
      </c>
    </row>
    <row r="14" spans="1:19" ht="15" customHeight="1">
      <c r="A14" s="358" t="s">
        <v>701</v>
      </c>
      <c r="B14" s="359">
        <v>1062.3656139199998</v>
      </c>
      <c r="C14" s="1237">
        <v>1219.9717368</v>
      </c>
      <c r="D14" s="359">
        <v>1075.4058550534974</v>
      </c>
      <c r="E14" s="359">
        <v>1402.2346842399998</v>
      </c>
      <c r="F14" s="1237">
        <f t="shared" si="0"/>
        <v>157.60612288000016</v>
      </c>
      <c r="G14" s="1237">
        <f t="shared" si="1"/>
        <v>14.835393843222464</v>
      </c>
      <c r="H14" s="1237">
        <f t="shared" si="2"/>
        <v>326.8288291865024</v>
      </c>
      <c r="I14" s="1240">
        <f t="shared" si="3"/>
        <v>30.391207900783083</v>
      </c>
      <c r="K14" s="360" t="s">
        <v>837</v>
      </c>
      <c r="L14" s="361">
        <v>2504.6424484299996</v>
      </c>
      <c r="M14" s="1237">
        <v>3084.46893819</v>
      </c>
      <c r="N14" s="361">
        <v>3787.7683331314693</v>
      </c>
      <c r="O14" s="361">
        <v>3764.34454692</v>
      </c>
      <c r="P14" s="1237">
        <v>579.8264897600002</v>
      </c>
      <c r="Q14" s="1237">
        <v>23.150070387230574</v>
      </c>
      <c r="R14" s="1237">
        <v>-23.423786211469178</v>
      </c>
      <c r="S14" s="1240">
        <v>-0.618405988734374</v>
      </c>
    </row>
    <row r="15" spans="1:19" ht="15" customHeight="1">
      <c r="A15" s="360" t="s">
        <v>702</v>
      </c>
      <c r="B15" s="361">
        <v>54.034304320000004</v>
      </c>
      <c r="C15" s="1237">
        <v>62.94398878</v>
      </c>
      <c r="D15" s="361">
        <v>46.32226246</v>
      </c>
      <c r="E15" s="361">
        <v>335.60745097999995</v>
      </c>
      <c r="F15" s="1237">
        <f t="shared" si="0"/>
        <v>8.909684459999994</v>
      </c>
      <c r="G15" s="1237">
        <f t="shared" si="1"/>
        <v>16.488940816625274</v>
      </c>
      <c r="H15" s="1237">
        <f t="shared" si="2"/>
        <v>289.28518851999996</v>
      </c>
      <c r="I15" s="1240">
        <f t="shared" si="3"/>
        <v>624.5057412077018</v>
      </c>
      <c r="K15" s="360" t="s">
        <v>838</v>
      </c>
      <c r="L15" s="361">
        <v>90.63437810999999</v>
      </c>
      <c r="M15" s="1237">
        <v>1.03942608</v>
      </c>
      <c r="N15" s="361">
        <v>2.46973165</v>
      </c>
      <c r="O15" s="361">
        <v>1.7109999999999999</v>
      </c>
      <c r="P15" s="1237">
        <v>-89.59495202999999</v>
      </c>
      <c r="Q15" s="1237">
        <v>-98.8531657615188</v>
      </c>
      <c r="R15" s="1237">
        <v>-0.7587316500000001</v>
      </c>
      <c r="S15" s="1240">
        <v>-30.72121823437782</v>
      </c>
    </row>
    <row r="16" spans="1:19" ht="15" customHeight="1">
      <c r="A16" s="360" t="s">
        <v>703</v>
      </c>
      <c r="B16" s="361">
        <v>116.40138019000001</v>
      </c>
      <c r="C16" s="1237">
        <v>56.80441559999999</v>
      </c>
      <c r="D16" s="361">
        <v>44.088568620000004</v>
      </c>
      <c r="E16" s="361">
        <v>43.19457996</v>
      </c>
      <c r="F16" s="1237">
        <f t="shared" si="0"/>
        <v>-59.59696459000002</v>
      </c>
      <c r="G16" s="1237">
        <f t="shared" si="1"/>
        <v>-51.1995343119823</v>
      </c>
      <c r="H16" s="1237">
        <f t="shared" si="2"/>
        <v>-0.8939886600000051</v>
      </c>
      <c r="I16" s="1240">
        <f t="shared" si="3"/>
        <v>-2.0277107830496974</v>
      </c>
      <c r="K16" s="360" t="s">
        <v>839</v>
      </c>
      <c r="L16" s="361">
        <v>0</v>
      </c>
      <c r="M16" s="1237">
        <v>0</v>
      </c>
      <c r="N16" s="361">
        <v>0</v>
      </c>
      <c r="O16" s="361">
        <v>0</v>
      </c>
      <c r="P16" s="1237">
        <v>0</v>
      </c>
      <c r="Q16" s="1243" t="s">
        <v>1756</v>
      </c>
      <c r="R16" s="1237">
        <v>0</v>
      </c>
      <c r="S16" s="1244" t="s">
        <v>1756</v>
      </c>
    </row>
    <row r="17" spans="1:19" ht="15" customHeight="1">
      <c r="A17" s="360" t="s">
        <v>704</v>
      </c>
      <c r="B17" s="361">
        <v>18.417001</v>
      </c>
      <c r="C17" s="1237">
        <v>13.917000999999999</v>
      </c>
      <c r="D17" s="361">
        <v>14.007960419358204</v>
      </c>
      <c r="E17" s="361">
        <v>13.902341779999997</v>
      </c>
      <c r="F17" s="1237">
        <f t="shared" si="0"/>
        <v>-4.5</v>
      </c>
      <c r="G17" s="1237">
        <f t="shared" si="1"/>
        <v>-24.433945570182683</v>
      </c>
      <c r="H17" s="1237">
        <f t="shared" si="2"/>
        <v>-0.10561863935820703</v>
      </c>
      <c r="I17" s="1240">
        <f t="shared" si="3"/>
        <v>-0.7539901327265894</v>
      </c>
      <c r="K17" s="360" t="s">
        <v>840</v>
      </c>
      <c r="L17" s="361">
        <v>1527.2861295600003</v>
      </c>
      <c r="M17" s="1237">
        <v>21.006834199999997</v>
      </c>
      <c r="N17" s="361">
        <v>16.860428059999997</v>
      </c>
      <c r="O17" s="361">
        <v>9.656159910000001</v>
      </c>
      <c r="P17" s="1237">
        <v>-1506.2792953600003</v>
      </c>
      <c r="Q17" s="1237">
        <v>-98.6245645924872</v>
      </c>
      <c r="R17" s="1237">
        <v>-7.204268149999995</v>
      </c>
      <c r="S17" s="1240">
        <v>-42.728856731055004</v>
      </c>
    </row>
    <row r="18" spans="1:19" ht="15" customHeight="1">
      <c r="A18" s="360" t="s">
        <v>705</v>
      </c>
      <c r="B18" s="361">
        <v>3.65</v>
      </c>
      <c r="C18" s="1237">
        <v>3.8280000000000003</v>
      </c>
      <c r="D18" s="361">
        <v>6.355261304455981</v>
      </c>
      <c r="E18" s="361">
        <v>10.35</v>
      </c>
      <c r="F18" s="1237">
        <f t="shared" si="0"/>
        <v>0.17800000000000038</v>
      </c>
      <c r="G18" s="1237">
        <f t="shared" si="1"/>
        <v>4.876712328767134</v>
      </c>
      <c r="H18" s="1237">
        <f t="shared" si="2"/>
        <v>3.9947386955440187</v>
      </c>
      <c r="I18" s="1240">
        <f t="shared" si="3"/>
        <v>62.857190352552685</v>
      </c>
      <c r="K18" s="360" t="s">
        <v>841</v>
      </c>
      <c r="L18" s="361">
        <v>2765.70155271</v>
      </c>
      <c r="M18" s="1237">
        <v>3787.9004338700006</v>
      </c>
      <c r="N18" s="361">
        <v>5461.622939834559</v>
      </c>
      <c r="O18" s="361">
        <v>4975.2350435319995</v>
      </c>
      <c r="P18" s="1237">
        <v>1022.1988811600004</v>
      </c>
      <c r="Q18" s="1237">
        <v>36.959840448380575</v>
      </c>
      <c r="R18" s="1237">
        <v>-486.38789630255906</v>
      </c>
      <c r="S18" s="1240">
        <v>-8.905556126093401</v>
      </c>
    </row>
    <row r="19" spans="1:19" ht="15" customHeight="1">
      <c r="A19" s="360" t="s">
        <v>706</v>
      </c>
      <c r="B19" s="361">
        <v>173.79593448000003</v>
      </c>
      <c r="C19" s="1237">
        <v>312.50642290999997</v>
      </c>
      <c r="D19" s="361">
        <v>345.9447235550982</v>
      </c>
      <c r="E19" s="361">
        <v>410.7830027600001</v>
      </c>
      <c r="F19" s="1237">
        <f t="shared" si="0"/>
        <v>138.71048842999994</v>
      </c>
      <c r="G19" s="1237">
        <f t="shared" si="1"/>
        <v>79.81227457651627</v>
      </c>
      <c r="H19" s="1237">
        <f t="shared" si="2"/>
        <v>64.83827920490188</v>
      </c>
      <c r="I19" s="1240">
        <f t="shared" si="3"/>
        <v>18.742381308375457</v>
      </c>
      <c r="K19" s="360" t="s">
        <v>842</v>
      </c>
      <c r="L19" s="361">
        <v>762.0771883</v>
      </c>
      <c r="M19" s="1237">
        <v>956.3247649599998</v>
      </c>
      <c r="N19" s="361">
        <v>1091.397192783338</v>
      </c>
      <c r="O19" s="361">
        <v>1241.2243473499998</v>
      </c>
      <c r="P19" s="1237">
        <v>194.24757665999982</v>
      </c>
      <c r="Q19" s="1237">
        <v>25.48922597897421</v>
      </c>
      <c r="R19" s="1237">
        <v>149.82715456666187</v>
      </c>
      <c r="S19" s="1240">
        <v>13.728013555226843</v>
      </c>
    </row>
    <row r="20" spans="1:19" ht="15" customHeight="1">
      <c r="A20" s="362" t="s">
        <v>707</v>
      </c>
      <c r="B20" s="363">
        <v>280.70194168999996</v>
      </c>
      <c r="C20" s="1237">
        <v>492.24849793999994</v>
      </c>
      <c r="D20" s="363">
        <v>487.62996216959516</v>
      </c>
      <c r="E20" s="363">
        <v>422.45262648999994</v>
      </c>
      <c r="F20" s="1237">
        <f t="shared" si="0"/>
        <v>211.54655624999998</v>
      </c>
      <c r="G20" s="1237">
        <f t="shared" si="1"/>
        <v>75.36341037627257</v>
      </c>
      <c r="H20" s="1237">
        <f t="shared" si="2"/>
        <v>-65.17733567959522</v>
      </c>
      <c r="I20" s="1240">
        <f t="shared" si="3"/>
        <v>-13.366146614454113</v>
      </c>
      <c r="K20" s="362" t="s">
        <v>843</v>
      </c>
      <c r="L20" s="363">
        <v>6963.520577780002</v>
      </c>
      <c r="M20" s="1237">
        <v>7114.251953814784</v>
      </c>
      <c r="N20" s="363">
        <v>7597.495952581402</v>
      </c>
      <c r="O20" s="363">
        <v>5985.434560070002</v>
      </c>
      <c r="P20" s="1237">
        <v>150.73137603478244</v>
      </c>
      <c r="Q20" s="1237">
        <v>2.1645857774263404</v>
      </c>
      <c r="R20" s="1237">
        <v>-1612.0613925114003</v>
      </c>
      <c r="S20" s="1240">
        <v>-21.2183251241308</v>
      </c>
    </row>
    <row r="21" spans="1:19" ht="15" customHeight="1">
      <c r="A21" s="355" t="s">
        <v>708</v>
      </c>
      <c r="B21" s="130">
        <v>87878.03042685952</v>
      </c>
      <c r="C21" s="356">
        <v>96305.44629693638</v>
      </c>
      <c r="D21" s="130">
        <v>94713.70807512726</v>
      </c>
      <c r="E21" s="130">
        <v>109911.06244022507</v>
      </c>
      <c r="F21" s="356">
        <f t="shared" si="0"/>
        <v>8427.41587007686</v>
      </c>
      <c r="G21" s="356">
        <f t="shared" si="1"/>
        <v>9.58990071709784</v>
      </c>
      <c r="H21" s="356">
        <f t="shared" si="2"/>
        <v>15197.35436509781</v>
      </c>
      <c r="I21" s="357">
        <f t="shared" si="3"/>
        <v>16.045570038334063</v>
      </c>
      <c r="K21" s="355" t="s">
        <v>844</v>
      </c>
      <c r="L21" s="130">
        <v>68808.33648494998</v>
      </c>
      <c r="M21" s="194">
        <v>85635.19268807345</v>
      </c>
      <c r="N21" s="130">
        <v>88584.1486379595</v>
      </c>
      <c r="O21" s="130">
        <v>98993.820146099</v>
      </c>
      <c r="P21" s="194">
        <v>16826.856203123476</v>
      </c>
      <c r="Q21" s="194">
        <v>24.454676660878015</v>
      </c>
      <c r="R21" s="194">
        <v>10409.671508139494</v>
      </c>
      <c r="S21" s="366">
        <v>11.751167300465323</v>
      </c>
    </row>
    <row r="22" spans="1:19" ht="15" customHeight="1">
      <c r="A22" s="358" t="s">
        <v>709</v>
      </c>
      <c r="B22" s="359">
        <v>17877.220434752508</v>
      </c>
      <c r="C22" s="1237">
        <v>19437.239013335224</v>
      </c>
      <c r="D22" s="359">
        <v>18974.568644060248</v>
      </c>
      <c r="E22" s="359">
        <v>22848.205207237006</v>
      </c>
      <c r="F22" s="1237">
        <f t="shared" si="0"/>
        <v>1560.0185785827161</v>
      </c>
      <c r="G22" s="1237">
        <f t="shared" si="1"/>
        <v>8.726292682223185</v>
      </c>
      <c r="H22" s="1237">
        <f t="shared" si="2"/>
        <v>3873.6365631767585</v>
      </c>
      <c r="I22" s="1240">
        <f t="shared" si="3"/>
        <v>20.41488602898676</v>
      </c>
      <c r="K22" s="358" t="s">
        <v>845</v>
      </c>
      <c r="L22" s="359">
        <v>28104.00931019999</v>
      </c>
      <c r="M22" s="1237">
        <v>33479.00725968345</v>
      </c>
      <c r="N22" s="359">
        <v>33324.01520557977</v>
      </c>
      <c r="O22" s="359">
        <v>36933.30487100999</v>
      </c>
      <c r="P22" s="1237">
        <v>5374.997949483462</v>
      </c>
      <c r="Q22" s="1237">
        <v>19.125377771393907</v>
      </c>
      <c r="R22" s="1237">
        <v>3609.2896654302167</v>
      </c>
      <c r="S22" s="1240">
        <v>10.8308967066666</v>
      </c>
    </row>
    <row r="23" spans="1:19" ht="15" customHeight="1">
      <c r="A23" s="360" t="s">
        <v>710</v>
      </c>
      <c r="B23" s="361">
        <v>1787.68282697</v>
      </c>
      <c r="C23" s="1237">
        <v>4011.3114750652894</v>
      </c>
      <c r="D23" s="361">
        <v>5465.721012240422</v>
      </c>
      <c r="E23" s="361">
        <v>6323.86119951</v>
      </c>
      <c r="F23" s="1237">
        <f t="shared" si="0"/>
        <v>2223.6286480952895</v>
      </c>
      <c r="G23" s="1237">
        <f t="shared" si="1"/>
        <v>124.38608317696868</v>
      </c>
      <c r="H23" s="1237">
        <f t="shared" si="2"/>
        <v>858.1401872695778</v>
      </c>
      <c r="I23" s="1240">
        <f t="shared" si="3"/>
        <v>15.700402295466276</v>
      </c>
      <c r="K23" s="360" t="s">
        <v>846</v>
      </c>
      <c r="L23" s="361">
        <v>10744.23880417</v>
      </c>
      <c r="M23" s="1237">
        <v>11874.108727330004</v>
      </c>
      <c r="N23" s="361">
        <v>12938.843452242358</v>
      </c>
      <c r="O23" s="361">
        <v>14027.550018800004</v>
      </c>
      <c r="P23" s="1237">
        <v>1129.869923160004</v>
      </c>
      <c r="Q23" s="1237">
        <v>10.516053707978685</v>
      </c>
      <c r="R23" s="1237">
        <v>1088.7065665576465</v>
      </c>
      <c r="S23" s="1240">
        <v>8.414249469638408</v>
      </c>
    </row>
    <row r="24" spans="1:19" ht="15" customHeight="1">
      <c r="A24" s="360" t="s">
        <v>1774</v>
      </c>
      <c r="B24" s="361">
        <v>2357.0178607099997</v>
      </c>
      <c r="C24" s="364">
        <v>2937.0419734741095</v>
      </c>
      <c r="D24" s="361">
        <v>2587.4475962749475</v>
      </c>
      <c r="E24" s="361">
        <v>2667.12385966</v>
      </c>
      <c r="F24" s="364">
        <f t="shared" si="0"/>
        <v>580.0241127641098</v>
      </c>
      <c r="G24" s="364">
        <f t="shared" si="1"/>
        <v>24.608388524870588</v>
      </c>
      <c r="H24" s="364">
        <f t="shared" si="2"/>
        <v>79.67626338505261</v>
      </c>
      <c r="I24" s="365">
        <f t="shared" si="3"/>
        <v>3.079338244367135</v>
      </c>
      <c r="K24" s="360" t="s">
        <v>847</v>
      </c>
      <c r="L24" s="361">
        <v>6574.487359270002</v>
      </c>
      <c r="M24" s="1237">
        <v>9649.04537218</v>
      </c>
      <c r="N24" s="361">
        <v>9774.23962664854</v>
      </c>
      <c r="O24" s="361">
        <v>9901.741058270001</v>
      </c>
      <c r="P24" s="1237">
        <v>3074.558012909998</v>
      </c>
      <c r="Q24" s="1237">
        <v>46.764984779762074</v>
      </c>
      <c r="R24" s="1237">
        <v>127.50143162146196</v>
      </c>
      <c r="S24" s="1240">
        <v>1.3044639428916944</v>
      </c>
    </row>
    <row r="25" spans="1:19" ht="15" customHeight="1">
      <c r="A25" s="360" t="s">
        <v>711</v>
      </c>
      <c r="B25" s="361">
        <v>1531.3638139299999</v>
      </c>
      <c r="C25" s="1237">
        <v>1952.17806080411</v>
      </c>
      <c r="D25" s="361">
        <v>1865.4052953049472</v>
      </c>
      <c r="E25" s="361">
        <v>1367.2360706900004</v>
      </c>
      <c r="F25" s="1237">
        <f t="shared" si="0"/>
        <v>420.81424687411004</v>
      </c>
      <c r="G25" s="1237">
        <f t="shared" si="1"/>
        <v>27.479704237894826</v>
      </c>
      <c r="H25" s="1237">
        <f t="shared" si="2"/>
        <v>-498.16922461494687</v>
      </c>
      <c r="I25" s="1240">
        <f t="shared" si="3"/>
        <v>-26.705682988506187</v>
      </c>
      <c r="K25" s="360" t="s">
        <v>848</v>
      </c>
      <c r="L25" s="361">
        <v>12539.17360432</v>
      </c>
      <c r="M25" s="1237">
        <v>17775.76621743</v>
      </c>
      <c r="N25" s="361">
        <v>20214.50034205228</v>
      </c>
      <c r="O25" s="361">
        <v>24446.155991889005</v>
      </c>
      <c r="P25" s="1237">
        <v>5236.592613109999</v>
      </c>
      <c r="Q25" s="1237">
        <v>41.761863886356004</v>
      </c>
      <c r="R25" s="1237">
        <v>4231.6556498367245</v>
      </c>
      <c r="S25" s="1240">
        <v>20.933763279983722</v>
      </c>
    </row>
    <row r="26" spans="1:19" ht="15" customHeight="1">
      <c r="A26" s="360" t="s">
        <v>712</v>
      </c>
      <c r="B26" s="361">
        <v>825.6540467799999</v>
      </c>
      <c r="C26" s="1237">
        <v>984.8639126699998</v>
      </c>
      <c r="D26" s="361">
        <v>722.0423009699998</v>
      </c>
      <c r="E26" s="361">
        <v>1299.8877889700002</v>
      </c>
      <c r="F26" s="1237">
        <f t="shared" si="0"/>
        <v>159.20986588999983</v>
      </c>
      <c r="G26" s="1237">
        <f t="shared" si="1"/>
        <v>19.28287840541793</v>
      </c>
      <c r="H26" s="1237">
        <f t="shared" si="2"/>
        <v>577.8454880000004</v>
      </c>
      <c r="I26" s="1240">
        <f t="shared" si="3"/>
        <v>80.02931230257786</v>
      </c>
      <c r="K26" s="360" t="s">
        <v>849</v>
      </c>
      <c r="L26" s="361">
        <v>9859.666706989998</v>
      </c>
      <c r="M26" s="1237">
        <v>11905.99454415</v>
      </c>
      <c r="N26" s="361">
        <v>11286.597543105447</v>
      </c>
      <c r="O26" s="361">
        <v>12641.9348845</v>
      </c>
      <c r="P26" s="1237">
        <v>2046.3278371600027</v>
      </c>
      <c r="Q26" s="1237">
        <v>20.754533575757293</v>
      </c>
      <c r="R26" s="1237">
        <v>1355.3373413945537</v>
      </c>
      <c r="S26" s="1240">
        <v>12.008378399409464</v>
      </c>
    </row>
    <row r="27" spans="1:19" ht="15" customHeight="1">
      <c r="A27" s="360" t="s">
        <v>713</v>
      </c>
      <c r="B27" s="361">
        <v>259.36962176000003</v>
      </c>
      <c r="C27" s="1237">
        <v>54.934000000000005</v>
      </c>
      <c r="D27" s="361">
        <v>67.0160301</v>
      </c>
      <c r="E27" s="361">
        <v>69.79915911999998</v>
      </c>
      <c r="F27" s="1237">
        <f t="shared" si="0"/>
        <v>-204.43562176000003</v>
      </c>
      <c r="G27" s="1237">
        <f t="shared" si="1"/>
        <v>-78.82018733449381</v>
      </c>
      <c r="H27" s="1237">
        <f t="shared" si="2"/>
        <v>2.78312901999999</v>
      </c>
      <c r="I27" s="1240">
        <f t="shared" si="3"/>
        <v>4.152930300179016</v>
      </c>
      <c r="K27" s="362" t="s">
        <v>850</v>
      </c>
      <c r="L27" s="363">
        <v>986.7607</v>
      </c>
      <c r="M27" s="1237">
        <v>951.2705673</v>
      </c>
      <c r="N27" s="363">
        <v>1045.9524683311167</v>
      </c>
      <c r="O27" s="363">
        <v>1043.1333216300002</v>
      </c>
      <c r="P27" s="1237">
        <v>-35.490132700000004</v>
      </c>
      <c r="Q27" s="1237">
        <v>-3.596630135350952</v>
      </c>
      <c r="R27" s="1237">
        <v>-2.8191467011165514</v>
      </c>
      <c r="S27" s="1240">
        <v>-0.2695291408045222</v>
      </c>
    </row>
    <row r="28" spans="1:19" ht="15" customHeight="1">
      <c r="A28" s="360" t="s">
        <v>714</v>
      </c>
      <c r="B28" s="361">
        <v>2017.1857115299997</v>
      </c>
      <c r="C28" s="1237">
        <v>2469.5202130868493</v>
      </c>
      <c r="D28" s="361">
        <v>2910.672865274021</v>
      </c>
      <c r="E28" s="361">
        <v>2742.196941750001</v>
      </c>
      <c r="F28" s="1237">
        <f t="shared" si="0"/>
        <v>452.33450155684955</v>
      </c>
      <c r="G28" s="1237">
        <f t="shared" si="1"/>
        <v>22.424038548922788</v>
      </c>
      <c r="H28" s="1237">
        <f t="shared" si="2"/>
        <v>-168.47592352402035</v>
      </c>
      <c r="I28" s="1240">
        <f t="shared" si="3"/>
        <v>-5.788212256143028</v>
      </c>
      <c r="K28" s="355" t="s">
        <v>851</v>
      </c>
      <c r="L28" s="130">
        <v>38882.66007349</v>
      </c>
      <c r="M28" s="194">
        <v>53803.51962158503</v>
      </c>
      <c r="N28" s="130">
        <v>54093.25578451061</v>
      </c>
      <c r="O28" s="130">
        <v>57072.96767656</v>
      </c>
      <c r="P28" s="194">
        <v>14920.859548095032</v>
      </c>
      <c r="Q28" s="194">
        <v>38.374070909484914</v>
      </c>
      <c r="R28" s="194">
        <v>2979.7118920493886</v>
      </c>
      <c r="S28" s="366">
        <v>5.5084720799937825</v>
      </c>
    </row>
    <row r="29" spans="1:19" ht="15" customHeight="1">
      <c r="A29" s="360" t="s">
        <v>715</v>
      </c>
      <c r="B29" s="361">
        <v>505.04867823000006</v>
      </c>
      <c r="C29" s="1237">
        <v>278.695</v>
      </c>
      <c r="D29" s="361">
        <v>31.153</v>
      </c>
      <c r="E29" s="361">
        <v>45.50504462</v>
      </c>
      <c r="F29" s="1237">
        <f t="shared" si="0"/>
        <v>-226.35367823000007</v>
      </c>
      <c r="G29" s="1237">
        <f t="shared" si="1"/>
        <v>-44.81819040162268</v>
      </c>
      <c r="H29" s="1237">
        <f t="shared" si="2"/>
        <v>14.352044620000001</v>
      </c>
      <c r="I29" s="1240">
        <f t="shared" si="3"/>
        <v>46.06954264436812</v>
      </c>
      <c r="K29" s="358" t="s">
        <v>872</v>
      </c>
      <c r="L29" s="359">
        <v>63.39849415</v>
      </c>
      <c r="M29" s="1237">
        <v>67.06149676</v>
      </c>
      <c r="N29" s="359">
        <v>1.3984941499999999</v>
      </c>
      <c r="O29" s="359">
        <v>1085.41201642</v>
      </c>
      <c r="P29" s="1237">
        <v>3.6630026099999995</v>
      </c>
      <c r="Q29" s="1237">
        <v>5.777743870908643</v>
      </c>
      <c r="R29" s="1237">
        <v>1084.01352227</v>
      </c>
      <c r="S29" s="1240">
        <v>77512.91074546147</v>
      </c>
    </row>
    <row r="30" spans="1:19" ht="15" customHeight="1">
      <c r="A30" s="360" t="s">
        <v>716</v>
      </c>
      <c r="B30" s="361">
        <v>8282.195720503998</v>
      </c>
      <c r="C30" s="1237">
        <v>8398.87233739521</v>
      </c>
      <c r="D30" s="361">
        <v>7705.943168431586</v>
      </c>
      <c r="E30" s="361">
        <v>7567.673161703002</v>
      </c>
      <c r="F30" s="1237">
        <f t="shared" si="0"/>
        <v>116.67661689121269</v>
      </c>
      <c r="G30" s="1237">
        <f t="shared" si="1"/>
        <v>1.4087643039195474</v>
      </c>
      <c r="H30" s="1237">
        <f t="shared" si="2"/>
        <v>-138.27000672858412</v>
      </c>
      <c r="I30" s="1240">
        <f t="shared" si="3"/>
        <v>-1.7943294377646783</v>
      </c>
      <c r="K30" s="360" t="s">
        <v>873</v>
      </c>
      <c r="L30" s="361">
        <v>1320.1005597099997</v>
      </c>
      <c r="M30" s="1237">
        <v>606.6034078700001</v>
      </c>
      <c r="N30" s="361">
        <v>495.62196617844876</v>
      </c>
      <c r="O30" s="361">
        <v>740.94065217</v>
      </c>
      <c r="P30" s="1237">
        <v>-713.4971518399997</v>
      </c>
      <c r="Q30" s="1237">
        <v>-54.04869701719852</v>
      </c>
      <c r="R30" s="1237">
        <v>245.31868599155126</v>
      </c>
      <c r="S30" s="1240">
        <v>49.49713748224473</v>
      </c>
    </row>
    <row r="31" spans="1:19" ht="15" customHeight="1">
      <c r="A31" s="360" t="s">
        <v>717</v>
      </c>
      <c r="B31" s="361">
        <v>1827.0541819300001</v>
      </c>
      <c r="C31" s="1237">
        <v>532.14388535</v>
      </c>
      <c r="D31" s="361">
        <v>486.05721151999995</v>
      </c>
      <c r="E31" s="361">
        <v>762.23069328</v>
      </c>
      <c r="F31" s="1237">
        <f t="shared" si="0"/>
        <v>-1294.9102965800002</v>
      </c>
      <c r="G31" s="1237">
        <f t="shared" si="1"/>
        <v>-70.87421431651948</v>
      </c>
      <c r="H31" s="1237">
        <f t="shared" si="2"/>
        <v>276.17348176</v>
      </c>
      <c r="I31" s="1240">
        <f t="shared" si="3"/>
        <v>56.81913059089263</v>
      </c>
      <c r="K31" s="360" t="s">
        <v>874</v>
      </c>
      <c r="L31" s="361">
        <v>788.69054661</v>
      </c>
      <c r="M31" s="1237">
        <v>986.0609224499998</v>
      </c>
      <c r="N31" s="361">
        <v>1061.9309836624548</v>
      </c>
      <c r="O31" s="361">
        <v>1051.37648576</v>
      </c>
      <c r="P31" s="1237">
        <v>197.37037583999984</v>
      </c>
      <c r="Q31" s="1237">
        <v>25.025071834365175</v>
      </c>
      <c r="R31" s="1237">
        <v>-10.554497902454841</v>
      </c>
      <c r="S31" s="1240">
        <v>-0.9938967847094752</v>
      </c>
    </row>
    <row r="32" spans="1:19" ht="15" customHeight="1">
      <c r="A32" s="360" t="s">
        <v>718</v>
      </c>
      <c r="B32" s="361">
        <v>1976.6225991</v>
      </c>
      <c r="C32" s="1237">
        <v>2050.7564785593886</v>
      </c>
      <c r="D32" s="361">
        <v>1913.5833642609462</v>
      </c>
      <c r="E32" s="361">
        <v>1952.38059833</v>
      </c>
      <c r="F32" s="1237">
        <f t="shared" si="0"/>
        <v>74.13387945938871</v>
      </c>
      <c r="G32" s="1237">
        <f t="shared" si="1"/>
        <v>3.7505328277205527</v>
      </c>
      <c r="H32" s="1237">
        <f t="shared" si="2"/>
        <v>38.79723406905396</v>
      </c>
      <c r="I32" s="1240">
        <f t="shared" si="3"/>
        <v>2.0274650581548097</v>
      </c>
      <c r="K32" s="360" t="s">
        <v>875</v>
      </c>
      <c r="L32" s="361">
        <v>3656.8801750899993</v>
      </c>
      <c r="M32" s="1237">
        <v>4276.18235302</v>
      </c>
      <c r="N32" s="361">
        <v>5108.414209745795</v>
      </c>
      <c r="O32" s="361">
        <v>5278.83117767</v>
      </c>
      <c r="P32" s="1237">
        <v>619.3021779300007</v>
      </c>
      <c r="Q32" s="1237">
        <v>16.935260338814874</v>
      </c>
      <c r="R32" s="1237">
        <v>170.41696792420498</v>
      </c>
      <c r="S32" s="1240">
        <v>3.336005283187192</v>
      </c>
    </row>
    <row r="33" spans="1:19" ht="15" customHeight="1">
      <c r="A33" s="360" t="s">
        <v>719</v>
      </c>
      <c r="B33" s="361">
        <v>2258.92904337</v>
      </c>
      <c r="C33" s="1237">
        <v>2771.5959523371303</v>
      </c>
      <c r="D33" s="361">
        <v>2605.835747297425</v>
      </c>
      <c r="E33" s="361">
        <v>3229.357401442556</v>
      </c>
      <c r="F33" s="1237">
        <f t="shared" si="0"/>
        <v>512.6669089671304</v>
      </c>
      <c r="G33" s="1237">
        <f t="shared" si="1"/>
        <v>22.695131149507226</v>
      </c>
      <c r="H33" s="1237">
        <f t="shared" si="2"/>
        <v>623.5216541451309</v>
      </c>
      <c r="I33" s="1240">
        <f t="shared" si="3"/>
        <v>23.927895485807205</v>
      </c>
      <c r="K33" s="360" t="s">
        <v>876</v>
      </c>
      <c r="L33" s="361">
        <v>572.7901449999999</v>
      </c>
      <c r="M33" s="1237">
        <v>371.00009740999997</v>
      </c>
      <c r="N33" s="361">
        <v>340.3269042600001</v>
      </c>
      <c r="O33" s="361">
        <v>326.57209732000007</v>
      </c>
      <c r="P33" s="1237">
        <v>-201.79004758999997</v>
      </c>
      <c r="Q33" s="1237">
        <v>-35.229315544526344</v>
      </c>
      <c r="R33" s="1237">
        <v>-13.754806940000037</v>
      </c>
      <c r="S33" s="1240">
        <v>-4.041645479045569</v>
      </c>
    </row>
    <row r="34" spans="1:19" ht="15" customHeight="1">
      <c r="A34" s="360" t="s">
        <v>720</v>
      </c>
      <c r="B34" s="361">
        <v>3501.2012874600005</v>
      </c>
      <c r="C34" s="1237">
        <v>295.02352254</v>
      </c>
      <c r="D34" s="361">
        <v>149.53872317999998</v>
      </c>
      <c r="E34" s="361">
        <v>642.7259199709997</v>
      </c>
      <c r="F34" s="1237">
        <f t="shared" si="0"/>
        <v>-3206.1777649200003</v>
      </c>
      <c r="G34" s="1237">
        <f t="shared" si="1"/>
        <v>-91.5736486332087</v>
      </c>
      <c r="H34" s="1237">
        <f t="shared" si="2"/>
        <v>493.18719679099974</v>
      </c>
      <c r="I34" s="1240">
        <f t="shared" si="3"/>
        <v>329.80567595013474</v>
      </c>
      <c r="K34" s="360" t="s">
        <v>877</v>
      </c>
      <c r="L34" s="361">
        <v>921.7154259499999</v>
      </c>
      <c r="M34" s="1237">
        <v>877.55654791</v>
      </c>
      <c r="N34" s="361">
        <v>964.0997884300001</v>
      </c>
      <c r="O34" s="361">
        <v>331.85019251000017</v>
      </c>
      <c r="P34" s="1237">
        <v>-44.15887803999999</v>
      </c>
      <c r="Q34" s="1237">
        <v>-4.790944883501978</v>
      </c>
      <c r="R34" s="1237">
        <v>-632.2495959199999</v>
      </c>
      <c r="S34" s="1240">
        <v>-65.57926923203607</v>
      </c>
    </row>
    <row r="35" spans="1:19" ht="15" customHeight="1">
      <c r="A35" s="360" t="s">
        <v>721</v>
      </c>
      <c r="B35" s="361">
        <v>3630.0483770600013</v>
      </c>
      <c r="C35" s="1237">
        <v>3802.6130145373963</v>
      </c>
      <c r="D35" s="361">
        <v>3938.509990475134</v>
      </c>
      <c r="E35" s="361">
        <v>4665.2210163360005</v>
      </c>
      <c r="F35" s="1237">
        <f t="shared" si="0"/>
        <v>172.56463747739508</v>
      </c>
      <c r="G35" s="1237">
        <f t="shared" si="1"/>
        <v>4.753783408725706</v>
      </c>
      <c r="H35" s="1237">
        <f t="shared" si="2"/>
        <v>726.7110258608664</v>
      </c>
      <c r="I35" s="1240">
        <f t="shared" si="3"/>
        <v>18.45142014666306</v>
      </c>
      <c r="K35" s="360" t="s">
        <v>878</v>
      </c>
      <c r="L35" s="361">
        <v>2208.19037949</v>
      </c>
      <c r="M35" s="1237">
        <v>1975.2957838999998</v>
      </c>
      <c r="N35" s="361">
        <v>1695.6887992304569</v>
      </c>
      <c r="O35" s="361">
        <v>1632.07333312</v>
      </c>
      <c r="P35" s="1237">
        <v>-232.8945955900001</v>
      </c>
      <c r="Q35" s="1237">
        <v>-10.546853104386274</v>
      </c>
      <c r="R35" s="1237">
        <v>-63.615466110456964</v>
      </c>
      <c r="S35" s="1240">
        <v>-3.7516003018553374</v>
      </c>
    </row>
    <row r="36" spans="1:19" ht="15" customHeight="1">
      <c r="A36" s="360" t="s">
        <v>722</v>
      </c>
      <c r="B36" s="361">
        <v>2218.45882742</v>
      </c>
      <c r="C36" s="1237">
        <v>1753.7051180482326</v>
      </c>
      <c r="D36" s="361">
        <v>1482.4428224905357</v>
      </c>
      <c r="E36" s="361">
        <v>1706.3504027870003</v>
      </c>
      <c r="F36" s="1237">
        <f t="shared" si="0"/>
        <v>-464.7537093717674</v>
      </c>
      <c r="G36" s="1237">
        <f t="shared" si="1"/>
        <v>-20.949395302154954</v>
      </c>
      <c r="H36" s="1237">
        <f t="shared" si="2"/>
        <v>223.90758029646463</v>
      </c>
      <c r="I36" s="1240">
        <f t="shared" si="3"/>
        <v>15.103960631702146</v>
      </c>
      <c r="K36" s="360" t="s">
        <v>885</v>
      </c>
      <c r="L36" s="361">
        <v>0</v>
      </c>
      <c r="M36" s="1237">
        <v>0</v>
      </c>
      <c r="N36" s="361">
        <v>0</v>
      </c>
      <c r="O36" s="361">
        <v>0</v>
      </c>
      <c r="P36" s="1237">
        <v>0</v>
      </c>
      <c r="Q36" s="1243" t="s">
        <v>1756</v>
      </c>
      <c r="R36" s="1237">
        <v>0</v>
      </c>
      <c r="S36" s="1244" t="s">
        <v>1756</v>
      </c>
    </row>
    <row r="37" spans="1:19" ht="15" customHeight="1">
      <c r="A37" s="360" t="s">
        <v>723</v>
      </c>
      <c r="B37" s="361">
        <v>112.70854968999997</v>
      </c>
      <c r="C37" s="1237">
        <v>375.4266795019577</v>
      </c>
      <c r="D37" s="361">
        <v>400.9642602274844</v>
      </c>
      <c r="E37" s="361">
        <v>497.64051576</v>
      </c>
      <c r="F37" s="1237">
        <f t="shared" si="0"/>
        <v>262.71812981195774</v>
      </c>
      <c r="G37" s="1237">
        <f t="shared" si="1"/>
        <v>233.09512058717166</v>
      </c>
      <c r="H37" s="1237">
        <f t="shared" si="2"/>
        <v>96.67625553251565</v>
      </c>
      <c r="I37" s="1240">
        <f t="shared" si="3"/>
        <v>24.110940829905147</v>
      </c>
      <c r="K37" s="360" t="s">
        <v>886</v>
      </c>
      <c r="L37" s="361">
        <v>1355.2884616800002</v>
      </c>
      <c r="M37" s="1237">
        <v>1491.4184645999999</v>
      </c>
      <c r="N37" s="361">
        <v>1523.6076590645266</v>
      </c>
      <c r="O37" s="361">
        <v>1646.0914176800002</v>
      </c>
      <c r="P37" s="1237">
        <v>136.1300029199997</v>
      </c>
      <c r="Q37" s="1237">
        <v>10.044356369068066</v>
      </c>
      <c r="R37" s="1237">
        <v>122.48375861547356</v>
      </c>
      <c r="S37" s="1240">
        <v>8.039061623691026</v>
      </c>
    </row>
    <row r="38" spans="1:19" ht="15" customHeight="1">
      <c r="A38" s="360" t="s">
        <v>724</v>
      </c>
      <c r="B38" s="361">
        <v>235.91422570999998</v>
      </c>
      <c r="C38" s="1237">
        <v>230.152845267172</v>
      </c>
      <c r="D38" s="361">
        <v>273.2601234211883</v>
      </c>
      <c r="E38" s="361">
        <v>273.13270410000007</v>
      </c>
      <c r="F38" s="1237">
        <f t="shared" si="0"/>
        <v>-5.761380442827971</v>
      </c>
      <c r="G38" s="1237">
        <f t="shared" si="1"/>
        <v>-2.442150500033944</v>
      </c>
      <c r="H38" s="1237">
        <f t="shared" si="2"/>
        <v>-0.12741932118825616</v>
      </c>
      <c r="I38" s="1240">
        <f t="shared" si="3"/>
        <v>-0.04662931407370366</v>
      </c>
      <c r="K38" s="360" t="s">
        <v>887</v>
      </c>
      <c r="L38" s="361">
        <v>1277.1295563299998</v>
      </c>
      <c r="M38" s="1237">
        <v>1236.0552007399997</v>
      </c>
      <c r="N38" s="361">
        <v>1713.9662574752128</v>
      </c>
      <c r="O38" s="361">
        <v>1318.01034449</v>
      </c>
      <c r="P38" s="1237">
        <v>-41.074355590000096</v>
      </c>
      <c r="Q38" s="1237">
        <v>-3.21614634838087</v>
      </c>
      <c r="R38" s="1237">
        <v>-395.95591298521276</v>
      </c>
      <c r="S38" s="1240">
        <v>-23.1017332609851</v>
      </c>
    </row>
    <row r="39" spans="1:19" ht="15" customHeight="1">
      <c r="A39" s="360" t="s">
        <v>725</v>
      </c>
      <c r="B39" s="361">
        <v>1016.6356673030001</v>
      </c>
      <c r="C39" s="1237">
        <v>914.8694393404851</v>
      </c>
      <c r="D39" s="361">
        <v>713.7881428944888</v>
      </c>
      <c r="E39" s="361">
        <v>690.7380673295</v>
      </c>
      <c r="F39" s="1237">
        <f t="shared" si="0"/>
        <v>-101.76622796251502</v>
      </c>
      <c r="G39" s="1237">
        <f t="shared" si="1"/>
        <v>-10.010098134023504</v>
      </c>
      <c r="H39" s="1237">
        <f t="shared" si="2"/>
        <v>-23.050075564988788</v>
      </c>
      <c r="I39" s="1240">
        <f t="shared" si="3"/>
        <v>-3.229260081502365</v>
      </c>
      <c r="K39" s="360" t="s">
        <v>955</v>
      </c>
      <c r="L39" s="361">
        <v>24765.953267979996</v>
      </c>
      <c r="M39" s="1237">
        <v>38941.04825982001</v>
      </c>
      <c r="N39" s="361">
        <v>37967.402041375906</v>
      </c>
      <c r="O39" s="361">
        <v>38848.145193899996</v>
      </c>
      <c r="P39" s="1237">
        <v>14175.094991840015</v>
      </c>
      <c r="Q39" s="1237">
        <v>57.236217958010336</v>
      </c>
      <c r="R39" s="1237">
        <v>880.74315252409</v>
      </c>
      <c r="S39" s="1240">
        <v>2.3197351021391417</v>
      </c>
    </row>
    <row r="40" spans="1:19" ht="15" customHeight="1">
      <c r="A40" s="360" t="s">
        <v>726</v>
      </c>
      <c r="B40" s="361">
        <v>4709.74194534</v>
      </c>
      <c r="C40" s="1237">
        <v>5223.338904629285</v>
      </c>
      <c r="D40" s="361">
        <v>4928.49054178854</v>
      </c>
      <c r="E40" s="361">
        <v>4993.7748546699995</v>
      </c>
      <c r="F40" s="1237">
        <f t="shared" si="0"/>
        <v>513.5969592892852</v>
      </c>
      <c r="G40" s="1237">
        <f t="shared" si="1"/>
        <v>10.904991510149676</v>
      </c>
      <c r="H40" s="1237">
        <f t="shared" si="2"/>
        <v>65.2843128814593</v>
      </c>
      <c r="I40" s="1240">
        <f t="shared" si="3"/>
        <v>1.3246309864636108</v>
      </c>
      <c r="K40" s="362" t="s">
        <v>888</v>
      </c>
      <c r="L40" s="363">
        <v>1952.5230615</v>
      </c>
      <c r="M40" s="1237">
        <v>2975.237087105027</v>
      </c>
      <c r="N40" s="363">
        <v>3220.798680937804</v>
      </c>
      <c r="O40" s="363">
        <v>4813.664765519999</v>
      </c>
      <c r="P40" s="1237">
        <v>1022.714025605027</v>
      </c>
      <c r="Q40" s="1237">
        <v>52.37910095767783</v>
      </c>
      <c r="R40" s="1237">
        <v>1592.8660845821946</v>
      </c>
      <c r="S40" s="1240">
        <v>49.455623973318254</v>
      </c>
    </row>
    <row r="41" spans="1:19" ht="15" customHeight="1">
      <c r="A41" s="360" t="s">
        <v>727</v>
      </c>
      <c r="B41" s="361">
        <v>4163.5023644</v>
      </c>
      <c r="C41" s="1237">
        <v>5511.6340750076615</v>
      </c>
      <c r="D41" s="361">
        <v>6692.767338419751</v>
      </c>
      <c r="E41" s="361">
        <v>10178.93389723</v>
      </c>
      <c r="F41" s="1237">
        <f t="shared" si="0"/>
        <v>1348.1317106076613</v>
      </c>
      <c r="G41" s="1237">
        <f t="shared" si="1"/>
        <v>32.37975129148125</v>
      </c>
      <c r="H41" s="1237">
        <f t="shared" si="2"/>
        <v>3486.1665588102487</v>
      </c>
      <c r="I41" s="1240">
        <f t="shared" si="3"/>
        <v>52.08856639611468</v>
      </c>
      <c r="K41" s="355" t="s">
        <v>907</v>
      </c>
      <c r="L41" s="130">
        <v>23357.8263304585</v>
      </c>
      <c r="M41" s="194">
        <v>27166.65406818114</v>
      </c>
      <c r="N41" s="130">
        <v>29605.401575086773</v>
      </c>
      <c r="O41" s="130">
        <v>32388.573864685</v>
      </c>
      <c r="P41" s="194">
        <v>3808.827737722637</v>
      </c>
      <c r="Q41" s="194">
        <v>16.30643058920231</v>
      </c>
      <c r="R41" s="194">
        <v>2783.1722895982275</v>
      </c>
      <c r="S41" s="366">
        <v>9.400893558357586</v>
      </c>
    </row>
    <row r="42" spans="1:19" ht="15" customHeight="1">
      <c r="A42" s="360" t="s">
        <v>728</v>
      </c>
      <c r="B42" s="361">
        <v>1892.57232176</v>
      </c>
      <c r="C42" s="1237">
        <v>2442.21097503044</v>
      </c>
      <c r="D42" s="361">
        <v>2614.1221422561935</v>
      </c>
      <c r="E42" s="361">
        <v>2393.9585650100007</v>
      </c>
      <c r="F42" s="1237">
        <f t="shared" si="0"/>
        <v>549.6386532704398</v>
      </c>
      <c r="G42" s="1237">
        <f t="shared" si="1"/>
        <v>29.04188373416043</v>
      </c>
      <c r="H42" s="1237">
        <f t="shared" si="2"/>
        <v>-220.16357724619274</v>
      </c>
      <c r="I42" s="1240">
        <f t="shared" si="3"/>
        <v>-8.422084557080957</v>
      </c>
      <c r="K42" s="358" t="s">
        <v>908</v>
      </c>
      <c r="L42" s="359">
        <v>1473.4603948685</v>
      </c>
      <c r="M42" s="1237">
        <v>1825.7473288264998</v>
      </c>
      <c r="N42" s="359">
        <v>1959.2059772075966</v>
      </c>
      <c r="O42" s="359">
        <v>2414.3540045150003</v>
      </c>
      <c r="P42" s="1237">
        <v>352.28693395799974</v>
      </c>
      <c r="Q42" s="1237">
        <v>23.90881595357979</v>
      </c>
      <c r="R42" s="1237">
        <v>455.1480273074037</v>
      </c>
      <c r="S42" s="1240">
        <v>23.231249424632416</v>
      </c>
    </row>
    <row r="43" spans="1:19" ht="15" customHeight="1">
      <c r="A43" s="360" t="s">
        <v>729</v>
      </c>
      <c r="B43" s="361">
        <v>13388.331586659999</v>
      </c>
      <c r="C43" s="1237">
        <v>17658.57268852524</v>
      </c>
      <c r="D43" s="361">
        <v>15793.463057636658</v>
      </c>
      <c r="E43" s="361">
        <v>19805.898610530003</v>
      </c>
      <c r="F43" s="1237">
        <f t="shared" si="0"/>
        <v>4270.241101865242</v>
      </c>
      <c r="G43" s="1237">
        <f t="shared" si="1"/>
        <v>31.89524455847858</v>
      </c>
      <c r="H43" s="1237">
        <f t="shared" si="2"/>
        <v>4012.4355528933447</v>
      </c>
      <c r="I43" s="1240">
        <f t="shared" si="3"/>
        <v>25.405672829640746</v>
      </c>
      <c r="K43" s="360" t="s">
        <v>909</v>
      </c>
      <c r="L43" s="361">
        <v>4858.598995699998</v>
      </c>
      <c r="M43" s="1237">
        <v>5776.932963460002</v>
      </c>
      <c r="N43" s="361">
        <v>6142.580628738523</v>
      </c>
      <c r="O43" s="361">
        <v>6545.698524429999</v>
      </c>
      <c r="P43" s="1237">
        <v>918.3339677600034</v>
      </c>
      <c r="Q43" s="1237">
        <v>18.901209352176537</v>
      </c>
      <c r="R43" s="1237">
        <v>403.1178956914764</v>
      </c>
      <c r="S43" s="1240">
        <v>6.5626797604488765</v>
      </c>
    </row>
    <row r="44" spans="1:19" ht="15" customHeight="1">
      <c r="A44" s="360" t="s">
        <v>730</v>
      </c>
      <c r="B44" s="361">
        <v>2724.75703844</v>
      </c>
      <c r="C44" s="1237">
        <v>3424.926169763256</v>
      </c>
      <c r="D44" s="361">
        <v>2601.504896887261</v>
      </c>
      <c r="E44" s="361">
        <v>3384.65652988</v>
      </c>
      <c r="F44" s="1237">
        <f t="shared" si="0"/>
        <v>700.1691313232559</v>
      </c>
      <c r="G44" s="1237">
        <f t="shared" si="1"/>
        <v>25.69657116012525</v>
      </c>
      <c r="H44" s="1237">
        <f t="shared" si="2"/>
        <v>783.151632992739</v>
      </c>
      <c r="I44" s="1240">
        <f t="shared" si="3"/>
        <v>30.103792383008443</v>
      </c>
      <c r="K44" s="360" t="s">
        <v>910</v>
      </c>
      <c r="L44" s="361">
        <v>155.41312671</v>
      </c>
      <c r="M44" s="1237">
        <v>331.70783025000003</v>
      </c>
      <c r="N44" s="361">
        <v>383.15008358489683</v>
      </c>
      <c r="O44" s="361">
        <v>1589.141068540001</v>
      </c>
      <c r="P44" s="1237">
        <v>176.29470354000003</v>
      </c>
      <c r="Q44" s="1237">
        <v>113.43617316764043</v>
      </c>
      <c r="R44" s="1237">
        <v>1205.990984955104</v>
      </c>
      <c r="S44" s="1240">
        <v>314.75681113557306</v>
      </c>
    </row>
    <row r="45" spans="1:19" ht="15" customHeight="1">
      <c r="A45" s="362" t="s">
        <v>731</v>
      </c>
      <c r="B45" s="363">
        <v>11135.831556759998</v>
      </c>
      <c r="C45" s="1237">
        <v>11730.862536142044</v>
      </c>
      <c r="D45" s="363">
        <v>12376.857395990432</v>
      </c>
      <c r="E45" s="363">
        <v>12469.698089968999</v>
      </c>
      <c r="F45" s="1237">
        <f t="shared" si="0"/>
        <v>595.0309793820452</v>
      </c>
      <c r="G45" s="1237">
        <f t="shared" si="1"/>
        <v>5.3433906246618115</v>
      </c>
      <c r="H45" s="1237">
        <f t="shared" si="2"/>
        <v>92.84069397856729</v>
      </c>
      <c r="I45" s="1240">
        <f t="shared" si="3"/>
        <v>0.7501152433786922</v>
      </c>
      <c r="K45" s="360" t="s">
        <v>911</v>
      </c>
      <c r="L45" s="361">
        <v>272.91209993</v>
      </c>
      <c r="M45" s="1237">
        <v>288.8528182399999</v>
      </c>
      <c r="N45" s="361">
        <v>449.3841911667834</v>
      </c>
      <c r="O45" s="361">
        <v>368.22572125</v>
      </c>
      <c r="P45" s="1237">
        <v>15.940718309999909</v>
      </c>
      <c r="Q45" s="1237">
        <v>5.8409716220308985</v>
      </c>
      <c r="R45" s="1237">
        <v>-81.15846991678342</v>
      </c>
      <c r="S45" s="1240">
        <v>-18.059929902309904</v>
      </c>
    </row>
    <row r="46" spans="1:19" ht="15" customHeight="1">
      <c r="A46" s="355" t="s">
        <v>732</v>
      </c>
      <c r="B46" s="130">
        <v>44867.00765243001</v>
      </c>
      <c r="C46" s="356">
        <v>48944.09628292757</v>
      </c>
      <c r="D46" s="130">
        <v>49567.96429747394</v>
      </c>
      <c r="E46" s="130">
        <v>53049.19632557999</v>
      </c>
      <c r="F46" s="356">
        <f t="shared" si="0"/>
        <v>4077.0886304975575</v>
      </c>
      <c r="G46" s="356">
        <f t="shared" si="1"/>
        <v>9.08705270046406</v>
      </c>
      <c r="H46" s="356">
        <f t="shared" si="2"/>
        <v>3481.232028106053</v>
      </c>
      <c r="I46" s="357">
        <f t="shared" si="3"/>
        <v>7.023149079139128</v>
      </c>
      <c r="K46" s="360" t="s">
        <v>912</v>
      </c>
      <c r="L46" s="361">
        <v>422.86583887000006</v>
      </c>
      <c r="M46" s="1237">
        <v>2832.88630976</v>
      </c>
      <c r="N46" s="361">
        <v>3050.413921210773</v>
      </c>
      <c r="O46" s="361">
        <v>3163.967274859999</v>
      </c>
      <c r="P46" s="1237">
        <v>2410.02047089</v>
      </c>
      <c r="Q46" s="1237">
        <v>569.9255530619731</v>
      </c>
      <c r="R46" s="1237">
        <v>113.55335364922621</v>
      </c>
      <c r="S46" s="1240">
        <v>3.722555580396594</v>
      </c>
    </row>
    <row r="47" spans="1:19" ht="15" customHeight="1">
      <c r="A47" s="358" t="s">
        <v>733</v>
      </c>
      <c r="B47" s="359">
        <v>34958.00638651001</v>
      </c>
      <c r="C47" s="1237">
        <v>36840.17409083757</v>
      </c>
      <c r="D47" s="359">
        <v>37517.77517388765</v>
      </c>
      <c r="E47" s="359">
        <v>40735.54071919</v>
      </c>
      <c r="F47" s="1237">
        <f t="shared" si="0"/>
        <v>1882.1677043275631</v>
      </c>
      <c r="G47" s="1237">
        <f t="shared" si="1"/>
        <v>5.3840819282356875</v>
      </c>
      <c r="H47" s="1237">
        <f t="shared" si="2"/>
        <v>3217.7655453023544</v>
      </c>
      <c r="I47" s="1240">
        <f t="shared" si="3"/>
        <v>8.576642752371729</v>
      </c>
      <c r="K47" s="360" t="s">
        <v>921</v>
      </c>
      <c r="L47" s="361">
        <v>3338.2653842</v>
      </c>
      <c r="M47" s="1237">
        <v>477.30199617</v>
      </c>
      <c r="N47" s="361">
        <v>529.78518121</v>
      </c>
      <c r="O47" s="361">
        <v>306.35007794</v>
      </c>
      <c r="P47" s="1237">
        <v>-2860.96338803</v>
      </c>
      <c r="Q47" s="1237">
        <v>-85.70209551256562</v>
      </c>
      <c r="R47" s="1237">
        <v>-223.43510327</v>
      </c>
      <c r="S47" s="1240">
        <v>-42.17466082378646</v>
      </c>
    </row>
    <row r="48" spans="1:19" ht="15" customHeight="1">
      <c r="A48" s="360" t="s">
        <v>734</v>
      </c>
      <c r="B48" s="361">
        <v>6908.745741940002</v>
      </c>
      <c r="C48" s="1237">
        <v>6220.70503963</v>
      </c>
      <c r="D48" s="361">
        <v>6620.478696586504</v>
      </c>
      <c r="E48" s="361">
        <v>5720.300604440001</v>
      </c>
      <c r="F48" s="1237">
        <f t="shared" si="0"/>
        <v>-688.0407023100015</v>
      </c>
      <c r="G48" s="1237">
        <f t="shared" si="1"/>
        <v>-9.95898138403335</v>
      </c>
      <c r="H48" s="1237">
        <f t="shared" si="2"/>
        <v>-900.1780921465033</v>
      </c>
      <c r="I48" s="1240">
        <f t="shared" si="3"/>
        <v>-13.596873177926424</v>
      </c>
      <c r="K48" s="360" t="s">
        <v>922</v>
      </c>
      <c r="L48" s="361">
        <v>5640.151447850001</v>
      </c>
      <c r="M48" s="1237">
        <v>6879.80500622</v>
      </c>
      <c r="N48" s="361">
        <v>7907.392187076994</v>
      </c>
      <c r="O48" s="361">
        <v>7479.815497109999</v>
      </c>
      <c r="P48" s="1237">
        <v>1239.6535583699988</v>
      </c>
      <c r="Q48" s="1237">
        <v>21.979082828397257</v>
      </c>
      <c r="R48" s="1237">
        <v>-427.5766899669943</v>
      </c>
      <c r="S48" s="1240">
        <v>-5.407303442793447</v>
      </c>
    </row>
    <row r="49" spans="1:19" ht="15" customHeight="1">
      <c r="A49" s="362" t="s">
        <v>735</v>
      </c>
      <c r="B49" s="363">
        <v>3000.25552398</v>
      </c>
      <c r="C49" s="1237">
        <v>5883.21715246</v>
      </c>
      <c r="D49" s="363">
        <v>5429.710426999787</v>
      </c>
      <c r="E49" s="363">
        <v>6593.355001949999</v>
      </c>
      <c r="F49" s="1237">
        <f t="shared" si="0"/>
        <v>2882.96162848</v>
      </c>
      <c r="G49" s="1237">
        <f t="shared" si="1"/>
        <v>96.09053647056024</v>
      </c>
      <c r="H49" s="1237">
        <f t="shared" si="2"/>
        <v>1163.6445749502118</v>
      </c>
      <c r="I49" s="1240">
        <f t="shared" si="3"/>
        <v>21.431061390748773</v>
      </c>
      <c r="K49" s="360" t="s">
        <v>926</v>
      </c>
      <c r="L49" s="361">
        <v>920.9407672499999</v>
      </c>
      <c r="M49" s="1237">
        <v>1528.5249388799998</v>
      </c>
      <c r="N49" s="361">
        <v>1286.432379282543</v>
      </c>
      <c r="O49" s="361">
        <v>2199.7397664400014</v>
      </c>
      <c r="P49" s="1237">
        <v>607.5841716299999</v>
      </c>
      <c r="Q49" s="1237">
        <v>65.97429424742408</v>
      </c>
      <c r="R49" s="1237">
        <v>913.3073871574584</v>
      </c>
      <c r="S49" s="1240">
        <v>70.995366866218</v>
      </c>
    </row>
    <row r="50" spans="1:19" ht="15" customHeight="1">
      <c r="A50" s="355" t="s">
        <v>736</v>
      </c>
      <c r="B50" s="130">
        <v>6534.6430712</v>
      </c>
      <c r="C50" s="356">
        <v>7340.36336885</v>
      </c>
      <c r="D50" s="130">
        <v>5877.755400921622</v>
      </c>
      <c r="E50" s="130">
        <v>6992.597291260002</v>
      </c>
      <c r="F50" s="356">
        <f t="shared" si="0"/>
        <v>805.7202976500002</v>
      </c>
      <c r="G50" s="356">
        <f t="shared" si="1"/>
        <v>12.329981743012636</v>
      </c>
      <c r="H50" s="356">
        <f t="shared" si="2"/>
        <v>1114.84189033838</v>
      </c>
      <c r="I50" s="357">
        <f t="shared" si="3"/>
        <v>18.967136505264826</v>
      </c>
      <c r="K50" s="362" t="s">
        <v>927</v>
      </c>
      <c r="L50" s="363">
        <v>6275.218275080001</v>
      </c>
      <c r="M50" s="1237">
        <v>7224.894876374635</v>
      </c>
      <c r="N50" s="363">
        <v>7897.057025608662</v>
      </c>
      <c r="O50" s="363">
        <v>8321.281929599998</v>
      </c>
      <c r="P50" s="1237">
        <v>949.6766012946337</v>
      </c>
      <c r="Q50" s="1237">
        <v>15.133762040851503</v>
      </c>
      <c r="R50" s="1237">
        <v>424.22490399133585</v>
      </c>
      <c r="S50" s="1240">
        <v>5.371936692563504</v>
      </c>
    </row>
    <row r="51" spans="1:19" ht="15" customHeight="1">
      <c r="A51" s="358" t="s">
        <v>737</v>
      </c>
      <c r="B51" s="359">
        <v>1117.31516109</v>
      </c>
      <c r="C51" s="1237">
        <v>1016.7644438900003</v>
      </c>
      <c r="D51" s="359">
        <v>932.946042975282</v>
      </c>
      <c r="E51" s="359">
        <v>1362.3274351100004</v>
      </c>
      <c r="F51" s="1237">
        <f t="shared" si="0"/>
        <v>-100.55071719999967</v>
      </c>
      <c r="G51" s="1237">
        <f t="shared" si="1"/>
        <v>-8.999315564814061</v>
      </c>
      <c r="H51" s="1237">
        <f t="shared" si="2"/>
        <v>429.38139213471834</v>
      </c>
      <c r="I51" s="1240">
        <f t="shared" si="3"/>
        <v>46.0242471006541</v>
      </c>
      <c r="K51" s="355" t="s">
        <v>928</v>
      </c>
      <c r="L51" s="130">
        <v>14716.202701978002</v>
      </c>
      <c r="M51" s="194">
        <v>18763.424534909576</v>
      </c>
      <c r="N51" s="130">
        <v>22694.932418946755</v>
      </c>
      <c r="O51" s="130">
        <v>23827.77972961298</v>
      </c>
      <c r="P51" s="194">
        <v>4047.2218329315747</v>
      </c>
      <c r="Q51" s="194">
        <v>27.501808142310978</v>
      </c>
      <c r="R51" s="194">
        <v>1132.847310666224</v>
      </c>
      <c r="S51" s="366">
        <v>4.991631126076727</v>
      </c>
    </row>
    <row r="52" spans="1:19" ht="15" customHeight="1">
      <c r="A52" s="360" t="s">
        <v>738</v>
      </c>
      <c r="B52" s="361">
        <v>270.64702853999995</v>
      </c>
      <c r="C52" s="1237">
        <v>247.98903858999998</v>
      </c>
      <c r="D52" s="361">
        <v>184.97359497315833</v>
      </c>
      <c r="E52" s="361">
        <v>284.262273</v>
      </c>
      <c r="F52" s="1237">
        <f t="shared" si="0"/>
        <v>-22.657989949999973</v>
      </c>
      <c r="G52" s="1237">
        <f t="shared" si="1"/>
        <v>-8.371785964999525</v>
      </c>
      <c r="H52" s="1237">
        <f t="shared" si="2"/>
        <v>99.28867802684167</v>
      </c>
      <c r="I52" s="1240">
        <f t="shared" si="3"/>
        <v>53.677217032652436</v>
      </c>
      <c r="K52" s="358" t="s">
        <v>931</v>
      </c>
      <c r="L52" s="359">
        <v>7973.11099666</v>
      </c>
      <c r="M52" s="1237">
        <v>9115.525530436775</v>
      </c>
      <c r="N52" s="359">
        <v>11314.800658964052</v>
      </c>
      <c r="O52" s="359">
        <v>14025.253835230003</v>
      </c>
      <c r="P52" s="1237">
        <v>1142.414533776775</v>
      </c>
      <c r="Q52" s="1237">
        <v>14.328341023414094</v>
      </c>
      <c r="R52" s="1237">
        <v>2710.4531762659517</v>
      </c>
      <c r="S52" s="1240">
        <v>23.954935291932156</v>
      </c>
    </row>
    <row r="53" spans="1:19" ht="15" customHeight="1">
      <c r="A53" s="360" t="s">
        <v>739</v>
      </c>
      <c r="B53" s="361">
        <v>311.22598600999993</v>
      </c>
      <c r="C53" s="1237">
        <v>62.15013461000001</v>
      </c>
      <c r="D53" s="361">
        <v>43.8221762846472</v>
      </c>
      <c r="E53" s="361">
        <v>100.68958911</v>
      </c>
      <c r="F53" s="1237">
        <f t="shared" si="0"/>
        <v>-249.07585139999992</v>
      </c>
      <c r="G53" s="1237">
        <f t="shared" si="1"/>
        <v>-80.03054455484862</v>
      </c>
      <c r="H53" s="1237">
        <f t="shared" si="2"/>
        <v>56.8674128253528</v>
      </c>
      <c r="I53" s="1240">
        <f t="shared" si="3"/>
        <v>129.7685730073518</v>
      </c>
      <c r="K53" s="360" t="s">
        <v>932</v>
      </c>
      <c r="L53" s="361">
        <v>1465.00579744</v>
      </c>
      <c r="M53" s="1237">
        <v>3004.3861237799993</v>
      </c>
      <c r="N53" s="361">
        <v>3603.8001152920383</v>
      </c>
      <c r="O53" s="361">
        <v>4164.46656966</v>
      </c>
      <c r="P53" s="1237">
        <v>1539.3803263399993</v>
      </c>
      <c r="Q53" s="1237">
        <v>105.07673956171122</v>
      </c>
      <c r="R53" s="1237">
        <v>560.6664543679613</v>
      </c>
      <c r="S53" s="1240">
        <v>15.557645719275055</v>
      </c>
    </row>
    <row r="54" spans="1:19" ht="15" customHeight="1">
      <c r="A54" s="360" t="s">
        <v>740</v>
      </c>
      <c r="B54" s="361">
        <v>408.5692285</v>
      </c>
      <c r="C54" s="1237">
        <v>999.9443445400002</v>
      </c>
      <c r="D54" s="361">
        <v>1029.6989641663524</v>
      </c>
      <c r="E54" s="361">
        <v>951.79704502</v>
      </c>
      <c r="F54" s="1237">
        <f t="shared" si="0"/>
        <v>591.3751160400002</v>
      </c>
      <c r="G54" s="1237">
        <f t="shared" si="1"/>
        <v>144.74294067890142</v>
      </c>
      <c r="H54" s="1237">
        <f t="shared" si="2"/>
        <v>-77.90191914635238</v>
      </c>
      <c r="I54" s="1240">
        <f t="shared" si="3"/>
        <v>-7.5655042742926355</v>
      </c>
      <c r="K54" s="360" t="s">
        <v>933</v>
      </c>
      <c r="L54" s="361">
        <v>4977.118807600003</v>
      </c>
      <c r="M54" s="1237">
        <v>6268.673769190002</v>
      </c>
      <c r="N54" s="361">
        <v>7391.076132961566</v>
      </c>
      <c r="O54" s="361">
        <v>5124.189400829999</v>
      </c>
      <c r="P54" s="1237">
        <v>1291.554961589999</v>
      </c>
      <c r="Q54" s="1237">
        <v>25.949851942810966</v>
      </c>
      <c r="R54" s="1237">
        <v>-2266.8867321315674</v>
      </c>
      <c r="S54" s="1240">
        <v>-30.670591012072794</v>
      </c>
    </row>
    <row r="55" spans="1:19" ht="15" customHeight="1">
      <c r="A55" s="360" t="s">
        <v>741</v>
      </c>
      <c r="B55" s="361">
        <v>149.06417343999996</v>
      </c>
      <c r="C55" s="1237">
        <v>295.26497804999997</v>
      </c>
      <c r="D55" s="361">
        <v>403.99484722</v>
      </c>
      <c r="E55" s="361">
        <v>423.57618641</v>
      </c>
      <c r="F55" s="1237">
        <f t="shared" si="0"/>
        <v>146.20080461</v>
      </c>
      <c r="G55" s="1237">
        <f t="shared" si="1"/>
        <v>98.07910327215379</v>
      </c>
      <c r="H55" s="1237">
        <f t="shared" si="2"/>
        <v>19.581339189999994</v>
      </c>
      <c r="I55" s="1240">
        <f t="shared" si="3"/>
        <v>4.846927955825326</v>
      </c>
      <c r="K55" s="362" t="s">
        <v>934</v>
      </c>
      <c r="L55" s="363">
        <v>300.967100278</v>
      </c>
      <c r="M55" s="1237">
        <v>374.83911150279994</v>
      </c>
      <c r="N55" s="363">
        <v>385.25551172909996</v>
      </c>
      <c r="O55" s="363">
        <v>513.8699238929751</v>
      </c>
      <c r="P55" s="1237">
        <v>73.87201122479996</v>
      </c>
      <c r="Q55" s="1237">
        <v>24.544879209908725</v>
      </c>
      <c r="R55" s="1237">
        <v>128.6144121638751</v>
      </c>
      <c r="S55" s="1240">
        <v>33.38418484569608</v>
      </c>
    </row>
    <row r="56" spans="1:19" ht="15" customHeight="1">
      <c r="A56" s="360" t="s">
        <v>765</v>
      </c>
      <c r="B56" s="361">
        <v>398.67196204</v>
      </c>
      <c r="C56" s="1237">
        <v>457.2654635700002</v>
      </c>
      <c r="D56" s="361">
        <v>402.29797579698754</v>
      </c>
      <c r="E56" s="361">
        <v>396.08669663000006</v>
      </c>
      <c r="F56" s="1237">
        <f t="shared" si="0"/>
        <v>58.5935015300002</v>
      </c>
      <c r="G56" s="1237">
        <f t="shared" si="1"/>
        <v>14.69717138626401</v>
      </c>
      <c r="H56" s="1237">
        <f t="shared" si="2"/>
        <v>-6.211279166987481</v>
      </c>
      <c r="I56" s="1240">
        <f t="shared" si="3"/>
        <v>-1.5439498930319977</v>
      </c>
      <c r="K56" s="355" t="s">
        <v>935</v>
      </c>
      <c r="L56" s="130">
        <v>1972.3592722500002</v>
      </c>
      <c r="M56" s="194">
        <v>2974.724647198842</v>
      </c>
      <c r="N56" s="130">
        <v>3087.73212951</v>
      </c>
      <c r="O56" s="130">
        <v>4574.00513341</v>
      </c>
      <c r="P56" s="194">
        <v>1002.3653749488417</v>
      </c>
      <c r="Q56" s="194">
        <v>50.82062832322518</v>
      </c>
      <c r="R56" s="194">
        <v>1486.2730038999998</v>
      </c>
      <c r="S56" s="366">
        <v>48.13477793929813</v>
      </c>
    </row>
    <row r="57" spans="1:19" ht="15" customHeight="1">
      <c r="A57" s="360" t="s">
        <v>766</v>
      </c>
      <c r="B57" s="361">
        <v>1409.4163430199999</v>
      </c>
      <c r="C57" s="1237">
        <v>1444.81524055</v>
      </c>
      <c r="D57" s="361">
        <v>1245.5459358707212</v>
      </c>
      <c r="E57" s="361">
        <v>1268.6431363249994</v>
      </c>
      <c r="F57" s="1237">
        <f t="shared" si="0"/>
        <v>35.39889753000011</v>
      </c>
      <c r="G57" s="1237">
        <f t="shared" si="1"/>
        <v>2.5115997629309312</v>
      </c>
      <c r="H57" s="1237">
        <f t="shared" si="2"/>
        <v>23.09720045427821</v>
      </c>
      <c r="I57" s="1240">
        <f t="shared" si="3"/>
        <v>1.8543836713763349</v>
      </c>
      <c r="K57" s="355" t="s">
        <v>936</v>
      </c>
      <c r="L57" s="130">
        <v>74264.80526497138</v>
      </c>
      <c r="M57" s="194">
        <v>82907.68305608243</v>
      </c>
      <c r="N57" s="130">
        <v>71973.88117157637</v>
      </c>
      <c r="O57" s="130">
        <v>68728.8802119531</v>
      </c>
      <c r="P57" s="194">
        <v>8642.877791111052</v>
      </c>
      <c r="Q57" s="194">
        <v>11.637918877285005</v>
      </c>
      <c r="R57" s="194">
        <v>-3245.0009596232703</v>
      </c>
      <c r="S57" s="366">
        <v>-4.508581317002497</v>
      </c>
    </row>
    <row r="58" spans="1:19" ht="15" customHeight="1" thickBot="1">
      <c r="A58" s="360" t="s">
        <v>767</v>
      </c>
      <c r="B58" s="361">
        <v>851.7472434600002</v>
      </c>
      <c r="C58" s="1237">
        <v>651.07019477</v>
      </c>
      <c r="D58" s="361">
        <v>557.0428144272149</v>
      </c>
      <c r="E58" s="361">
        <v>575.05658857</v>
      </c>
      <c r="F58" s="1237">
        <f t="shared" si="0"/>
        <v>-200.67704869000022</v>
      </c>
      <c r="G58" s="1237">
        <f t="shared" si="1"/>
        <v>-23.56063377144636</v>
      </c>
      <c r="H58" s="1237">
        <f t="shared" si="2"/>
        <v>18.01377414278511</v>
      </c>
      <c r="I58" s="1240">
        <f t="shared" si="3"/>
        <v>3.2338221903657374</v>
      </c>
      <c r="K58" s="367" t="s">
        <v>891</v>
      </c>
      <c r="L58" s="1152">
        <v>401777.96774301736</v>
      </c>
      <c r="M58" s="1152">
        <v>469559.2931255071</v>
      </c>
      <c r="N58" s="1152">
        <v>469331.81443688733</v>
      </c>
      <c r="O58" s="1152">
        <v>506504.62338463514</v>
      </c>
      <c r="P58" s="1152">
        <v>67781.32538248971</v>
      </c>
      <c r="Q58" s="1152">
        <v>16.87034402688889</v>
      </c>
      <c r="R58" s="1152">
        <v>37172.80894774791</v>
      </c>
      <c r="S58" s="1153">
        <v>7.920368448141217</v>
      </c>
    </row>
    <row r="59" spans="1:11" ht="15" customHeight="1" thickTop="1">
      <c r="A59" s="360" t="s">
        <v>768</v>
      </c>
      <c r="B59" s="361">
        <v>153.45610692000002</v>
      </c>
      <c r="C59" s="1237">
        <v>530.91660603</v>
      </c>
      <c r="D59" s="361">
        <v>145.04746402214886</v>
      </c>
      <c r="E59" s="361">
        <v>415.65066571499995</v>
      </c>
      <c r="F59" s="1237">
        <f t="shared" si="0"/>
        <v>377.46049911</v>
      </c>
      <c r="G59" s="1237">
        <f t="shared" si="1"/>
        <v>245.97294085322932</v>
      </c>
      <c r="H59" s="1237">
        <f t="shared" si="2"/>
        <v>270.6032016928511</v>
      </c>
      <c r="I59" s="1240">
        <f t="shared" si="3"/>
        <v>186.56182892761902</v>
      </c>
      <c r="K59" s="17" t="s">
        <v>599</v>
      </c>
    </row>
    <row r="60" spans="1:9" ht="15" customHeight="1">
      <c r="A60" s="360" t="s">
        <v>769</v>
      </c>
      <c r="B60" s="361">
        <v>389.05624842</v>
      </c>
      <c r="C60" s="1237">
        <v>512.84486744</v>
      </c>
      <c r="D60" s="361">
        <v>225.31698241312012</v>
      </c>
      <c r="E60" s="361">
        <v>450.41436926999995</v>
      </c>
      <c r="F60" s="1237">
        <f t="shared" si="0"/>
        <v>123.78861902000006</v>
      </c>
      <c r="G60" s="1237">
        <f t="shared" si="1"/>
        <v>31.817666345861088</v>
      </c>
      <c r="H60" s="1237">
        <f t="shared" si="2"/>
        <v>225.09738685687984</v>
      </c>
      <c r="I60" s="1240">
        <f t="shared" si="3"/>
        <v>99.90253927871373</v>
      </c>
    </row>
    <row r="61" spans="1:9" ht="15" customHeight="1">
      <c r="A61" s="360" t="s">
        <v>770</v>
      </c>
      <c r="B61" s="361">
        <v>264.07265253</v>
      </c>
      <c r="C61" s="1237">
        <v>316.85170686000004</v>
      </c>
      <c r="D61" s="361">
        <v>231.1123780023197</v>
      </c>
      <c r="E61" s="361">
        <v>201.86269162999997</v>
      </c>
      <c r="F61" s="1237">
        <f t="shared" si="0"/>
        <v>52.77905433000001</v>
      </c>
      <c r="G61" s="1237">
        <f t="shared" si="1"/>
        <v>19.986565751636864</v>
      </c>
      <c r="H61" s="1237">
        <f t="shared" si="2"/>
        <v>-29.24968637231973</v>
      </c>
      <c r="I61" s="1240">
        <f t="shared" si="3"/>
        <v>-12.656044918557392</v>
      </c>
    </row>
    <row r="62" spans="1:9" ht="15" customHeight="1">
      <c r="A62" s="360" t="s">
        <v>771</v>
      </c>
      <c r="B62" s="361">
        <v>10.895</v>
      </c>
      <c r="C62" s="1237">
        <v>43.71911845</v>
      </c>
      <c r="D62" s="361">
        <v>61.41048377599138</v>
      </c>
      <c r="E62" s="361">
        <v>77.00075528</v>
      </c>
      <c r="F62" s="1237">
        <f t="shared" si="0"/>
        <v>32.82411845</v>
      </c>
      <c r="G62" s="1237">
        <f t="shared" si="1"/>
        <v>301.27690178981186</v>
      </c>
      <c r="H62" s="1237">
        <f t="shared" si="2"/>
        <v>15.590271504008626</v>
      </c>
      <c r="I62" s="1240">
        <f t="shared" si="3"/>
        <v>25.38698695303829</v>
      </c>
    </row>
    <row r="63" spans="1:9" ht="15" customHeight="1" thickBot="1">
      <c r="A63" s="1236" t="s">
        <v>772</v>
      </c>
      <c r="B63" s="384">
        <v>800.50593723</v>
      </c>
      <c r="C63" s="1241">
        <v>760.7672315</v>
      </c>
      <c r="D63" s="384">
        <v>414.54574099367835</v>
      </c>
      <c r="E63" s="384">
        <v>485.22985919</v>
      </c>
      <c r="F63" s="1241">
        <f t="shared" si="0"/>
        <v>-39.73870572999999</v>
      </c>
      <c r="G63" s="1241">
        <f t="shared" si="1"/>
        <v>-4.964198750044041</v>
      </c>
      <c r="H63" s="1241">
        <f t="shared" si="2"/>
        <v>70.68411819632166</v>
      </c>
      <c r="I63" s="1242">
        <f t="shared" si="3"/>
        <v>17.050981642433413</v>
      </c>
    </row>
    <row r="64" spans="1:9" ht="13.5" thickTop="1">
      <c r="A64" s="868" t="s">
        <v>599</v>
      </c>
      <c r="B64" s="868"/>
      <c r="C64" s="868"/>
      <c r="D64" s="868"/>
      <c r="E64" s="868"/>
      <c r="F64" s="868"/>
      <c r="G64" s="868"/>
      <c r="H64" s="868"/>
      <c r="I64" s="868"/>
    </row>
    <row r="66" ht="12.75">
      <c r="B66" s="1"/>
    </row>
  </sheetData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62" t="s">
        <v>1150</v>
      </c>
      <c r="B1" s="1362"/>
      <c r="C1" s="1362"/>
      <c r="D1" s="1362"/>
      <c r="E1" s="1362"/>
      <c r="F1" s="1362"/>
      <c r="G1" s="1362"/>
      <c r="H1" s="1362"/>
      <c r="I1" s="1362"/>
    </row>
    <row r="2" spans="1:9" ht="15.75">
      <c r="A2" s="1363" t="s">
        <v>255</v>
      </c>
      <c r="B2" s="1363"/>
      <c r="C2" s="1363"/>
      <c r="D2" s="1363"/>
      <c r="E2" s="1363"/>
      <c r="F2" s="1363"/>
      <c r="G2" s="1363"/>
      <c r="H2" s="1363"/>
      <c r="I2" s="1363"/>
    </row>
    <row r="3" spans="1:9" ht="13.5" thickBot="1">
      <c r="A3" s="109"/>
      <c r="B3" s="109"/>
      <c r="C3" s="109"/>
      <c r="D3" s="109"/>
      <c r="E3" s="109"/>
      <c r="F3" s="109"/>
      <c r="G3" s="109"/>
      <c r="H3" s="1394" t="s">
        <v>755</v>
      </c>
      <c r="I3" s="1394"/>
    </row>
    <row r="4" spans="1:9" ht="13.5" thickTop="1">
      <c r="A4" s="351"/>
      <c r="B4" s="368">
        <v>2009</v>
      </c>
      <c r="C4" s="368">
        <v>2010</v>
      </c>
      <c r="D4" s="368">
        <v>2010</v>
      </c>
      <c r="E4" s="368">
        <v>2011</v>
      </c>
      <c r="F4" s="1356" t="s">
        <v>592</v>
      </c>
      <c r="G4" s="1357"/>
      <c r="H4" s="1357"/>
      <c r="I4" s="1358"/>
    </row>
    <row r="5" spans="1:9" ht="12.75">
      <c r="A5" s="352" t="s">
        <v>693</v>
      </c>
      <c r="B5" s="189" t="s">
        <v>1631</v>
      </c>
      <c r="C5" s="189" t="s">
        <v>1459</v>
      </c>
      <c r="D5" s="189" t="s">
        <v>992</v>
      </c>
      <c r="E5" s="189" t="s">
        <v>591</v>
      </c>
      <c r="F5" s="1359" t="s">
        <v>8</v>
      </c>
      <c r="G5" s="1360"/>
      <c r="H5" s="1359" t="s">
        <v>1665</v>
      </c>
      <c r="I5" s="1361"/>
    </row>
    <row r="6" spans="1:9" ht="12.75">
      <c r="A6" s="869"/>
      <c r="B6" s="82"/>
      <c r="C6" s="82"/>
      <c r="D6" s="82"/>
      <c r="E6" s="82"/>
      <c r="F6" s="870" t="s">
        <v>945</v>
      </c>
      <c r="G6" s="870" t="s">
        <v>919</v>
      </c>
      <c r="H6" s="870" t="s">
        <v>945</v>
      </c>
      <c r="I6" s="871" t="s">
        <v>919</v>
      </c>
    </row>
    <row r="7" spans="1:9" ht="15" customHeight="1">
      <c r="A7" s="355" t="s">
        <v>642</v>
      </c>
      <c r="B7" s="130">
        <v>6395.9844963</v>
      </c>
      <c r="C7" s="130">
        <v>8243.37408231</v>
      </c>
      <c r="D7" s="130">
        <v>10333.337445168312</v>
      </c>
      <c r="E7" s="130">
        <v>12792.19936521</v>
      </c>
      <c r="F7" s="130">
        <v>1847.3895860100001</v>
      </c>
      <c r="G7" s="130">
        <v>28.88358449084254</v>
      </c>
      <c r="H7" s="130">
        <v>2458.861920041689</v>
      </c>
      <c r="I7" s="276">
        <v>23.795428467221978</v>
      </c>
    </row>
    <row r="8" spans="1:9" ht="15" customHeight="1">
      <c r="A8" s="355" t="s">
        <v>643</v>
      </c>
      <c r="B8" s="130">
        <v>2949.3090839099996</v>
      </c>
      <c r="C8" s="130">
        <v>3539.4996931400005</v>
      </c>
      <c r="D8" s="130">
        <v>2777.7521226671756</v>
      </c>
      <c r="E8" s="130">
        <v>3292.7149108599997</v>
      </c>
      <c r="F8" s="130">
        <v>590.190609230001</v>
      </c>
      <c r="G8" s="130">
        <v>20.01114811769966</v>
      </c>
      <c r="H8" s="130">
        <v>514.9627881928241</v>
      </c>
      <c r="I8" s="276">
        <v>18.538831596620682</v>
      </c>
    </row>
    <row r="9" spans="1:9" ht="15" customHeight="1">
      <c r="A9" s="355" t="s">
        <v>644</v>
      </c>
      <c r="B9" s="130">
        <v>5420.54169937</v>
      </c>
      <c r="C9" s="130">
        <v>6774.157472790002</v>
      </c>
      <c r="D9" s="130">
        <v>6748.565167296167</v>
      </c>
      <c r="E9" s="130">
        <v>5663.737781379999</v>
      </c>
      <c r="F9" s="130">
        <v>1353.6157734200024</v>
      </c>
      <c r="G9" s="130">
        <v>24.97196495282613</v>
      </c>
      <c r="H9" s="130">
        <v>-1084.8273859161673</v>
      </c>
      <c r="I9" s="276">
        <v>-16.074933841837773</v>
      </c>
    </row>
    <row r="10" spans="1:9" ht="15" customHeight="1">
      <c r="A10" s="355" t="s">
        <v>645</v>
      </c>
      <c r="B10" s="130">
        <v>5295.71267718</v>
      </c>
      <c r="C10" s="130">
        <v>7796.593212630001</v>
      </c>
      <c r="D10" s="130">
        <v>7086.222023857756</v>
      </c>
      <c r="E10" s="1065">
        <v>7559.886909030001</v>
      </c>
      <c r="F10" s="1065">
        <v>2500.880535450001</v>
      </c>
      <c r="G10" s="1065">
        <v>47.22462655926672</v>
      </c>
      <c r="H10" s="1065">
        <v>473.6648851722457</v>
      </c>
      <c r="I10" s="1066">
        <v>6.684307711182629</v>
      </c>
    </row>
    <row r="11" spans="1:9" ht="15" customHeight="1">
      <c r="A11" s="369" t="s">
        <v>646</v>
      </c>
      <c r="B11" s="359">
        <v>3296.03483345</v>
      </c>
      <c r="C11" s="370">
        <v>6270.519302990001</v>
      </c>
      <c r="D11" s="370">
        <v>6067.394012594099</v>
      </c>
      <c r="E11" s="359">
        <v>6566.621456800001</v>
      </c>
      <c r="F11" s="359">
        <v>2974.484469540001</v>
      </c>
      <c r="G11" s="359">
        <v>90.24432749779443</v>
      </c>
      <c r="H11" s="359">
        <v>499.22744420590243</v>
      </c>
      <c r="I11" s="371">
        <v>8.228037328211341</v>
      </c>
    </row>
    <row r="12" spans="1:9" ht="15" customHeight="1">
      <c r="A12" s="372" t="s">
        <v>647</v>
      </c>
      <c r="B12" s="363">
        <v>1999.67784373</v>
      </c>
      <c r="C12" s="373">
        <v>1526.0739096400005</v>
      </c>
      <c r="D12" s="373">
        <v>1018.828011263657</v>
      </c>
      <c r="E12" s="363">
        <v>993.2654522300002</v>
      </c>
      <c r="F12" s="363">
        <v>-473.6039340899995</v>
      </c>
      <c r="G12" s="363">
        <v>-23.68401168093086</v>
      </c>
      <c r="H12" s="363">
        <v>-25.56255903365684</v>
      </c>
      <c r="I12" s="374">
        <v>-2.5090161196050627</v>
      </c>
    </row>
    <row r="13" spans="1:9" ht="15" customHeight="1">
      <c r="A13" s="355" t="s">
        <v>648</v>
      </c>
      <c r="B13" s="130">
        <v>344977.1988048469</v>
      </c>
      <c r="C13" s="130">
        <v>398988.54314536013</v>
      </c>
      <c r="D13" s="130">
        <v>402055.65775775927</v>
      </c>
      <c r="E13" s="1067">
        <v>428668.38644275616</v>
      </c>
      <c r="F13" s="1067">
        <v>54011.34434051323</v>
      </c>
      <c r="G13" s="1067">
        <v>15.656496872150488</v>
      </c>
      <c r="H13" s="1067">
        <v>26612.728684996895</v>
      </c>
      <c r="I13" s="1068">
        <v>6.619165324874301</v>
      </c>
    </row>
    <row r="14" spans="1:9" ht="15" customHeight="1">
      <c r="A14" s="369" t="s">
        <v>649</v>
      </c>
      <c r="B14" s="359">
        <v>291792.3465126249</v>
      </c>
      <c r="C14" s="370">
        <v>327993.74582343013</v>
      </c>
      <c r="D14" s="370">
        <v>338005.8430460249</v>
      </c>
      <c r="E14" s="359">
        <v>357174.1486672672</v>
      </c>
      <c r="F14" s="359">
        <v>36201.39931080525</v>
      </c>
      <c r="G14" s="359">
        <v>12.406562318535293</v>
      </c>
      <c r="H14" s="359">
        <v>19168.305621242267</v>
      </c>
      <c r="I14" s="371">
        <v>5.670998302426445</v>
      </c>
    </row>
    <row r="15" spans="1:9" ht="15" customHeight="1">
      <c r="A15" s="375" t="s">
        <v>650</v>
      </c>
      <c r="B15" s="361">
        <v>246825.16376175088</v>
      </c>
      <c r="C15" s="293">
        <v>270017.5610212841</v>
      </c>
      <c r="D15" s="293">
        <v>273935.7622489013</v>
      </c>
      <c r="E15" s="361">
        <v>293852.1142724502</v>
      </c>
      <c r="F15" s="361">
        <v>23192.3972595332</v>
      </c>
      <c r="G15" s="361">
        <v>9.396285575614879</v>
      </c>
      <c r="H15" s="361">
        <v>19916.352023548912</v>
      </c>
      <c r="I15" s="295">
        <v>7.270446129429671</v>
      </c>
    </row>
    <row r="16" spans="1:9" ht="15" customHeight="1">
      <c r="A16" s="375" t="s">
        <v>651</v>
      </c>
      <c r="B16" s="361">
        <v>7933.034052960002</v>
      </c>
      <c r="C16" s="293">
        <v>9954.368203069998</v>
      </c>
      <c r="D16" s="293">
        <v>13776.128028556373</v>
      </c>
      <c r="E16" s="361">
        <v>14568.45370078</v>
      </c>
      <c r="F16" s="361">
        <v>2021.3341501099967</v>
      </c>
      <c r="G16" s="361">
        <v>25.47996310889135</v>
      </c>
      <c r="H16" s="361">
        <v>792.3256722236274</v>
      </c>
      <c r="I16" s="295">
        <v>5.751439523364075</v>
      </c>
    </row>
    <row r="17" spans="1:9" ht="15" customHeight="1">
      <c r="A17" s="375" t="s">
        <v>652</v>
      </c>
      <c r="B17" s="361">
        <v>303.1464003</v>
      </c>
      <c r="C17" s="293">
        <v>1914.2306288799998</v>
      </c>
      <c r="D17" s="293">
        <v>2467.023624443695</v>
      </c>
      <c r="E17" s="361">
        <v>2564.336387550001</v>
      </c>
      <c r="F17" s="361">
        <v>1611.08422858</v>
      </c>
      <c r="G17" s="361">
        <v>531.454184178218</v>
      </c>
      <c r="H17" s="361">
        <v>97.31276310630574</v>
      </c>
      <c r="I17" s="295">
        <v>3.9445411929628125</v>
      </c>
    </row>
    <row r="18" spans="1:9" ht="15" customHeight="1">
      <c r="A18" s="375" t="s">
        <v>657</v>
      </c>
      <c r="B18" s="361">
        <v>29048.735030223994</v>
      </c>
      <c r="C18" s="293">
        <v>34426.01610646603</v>
      </c>
      <c r="D18" s="293">
        <v>35941.18030223615</v>
      </c>
      <c r="E18" s="361">
        <v>37113.285439916996</v>
      </c>
      <c r="F18" s="361">
        <v>5377.281076242034</v>
      </c>
      <c r="G18" s="361">
        <v>18.51124006139062</v>
      </c>
      <c r="H18" s="361">
        <v>1172.1051376808464</v>
      </c>
      <c r="I18" s="295">
        <v>3.261175976482669</v>
      </c>
    </row>
    <row r="19" spans="1:9" ht="15" customHeight="1">
      <c r="A19" s="375" t="s">
        <v>658</v>
      </c>
      <c r="B19" s="361">
        <v>7682.26726739</v>
      </c>
      <c r="C19" s="293">
        <v>11681.569863730003</v>
      </c>
      <c r="D19" s="293">
        <v>11885.748841887387</v>
      </c>
      <c r="E19" s="361">
        <v>9075.958866570001</v>
      </c>
      <c r="F19" s="361">
        <v>3999.302596340003</v>
      </c>
      <c r="G19" s="361">
        <v>52.058883883360906</v>
      </c>
      <c r="H19" s="361">
        <v>-2809.789975317386</v>
      </c>
      <c r="I19" s="295">
        <v>-23.639991158278654</v>
      </c>
    </row>
    <row r="20" spans="1:9" ht="15" customHeight="1">
      <c r="A20" s="375" t="s">
        <v>663</v>
      </c>
      <c r="B20" s="361">
        <v>53184.85229222201</v>
      </c>
      <c r="C20" s="293">
        <v>70994.79732193</v>
      </c>
      <c r="D20" s="293">
        <v>64049.814711734376</v>
      </c>
      <c r="E20" s="361">
        <v>71494.23777548902</v>
      </c>
      <c r="F20" s="361">
        <v>17809.945029707997</v>
      </c>
      <c r="G20" s="361">
        <v>33.48687504451827</v>
      </c>
      <c r="H20" s="361">
        <v>7444.4230637546425</v>
      </c>
      <c r="I20" s="295">
        <v>11.622864324056776</v>
      </c>
    </row>
    <row r="21" spans="1:9" ht="15" customHeight="1">
      <c r="A21" s="375" t="s">
        <v>664</v>
      </c>
      <c r="B21" s="361">
        <v>3684.044555220001</v>
      </c>
      <c r="C21" s="293">
        <v>5359.17123617</v>
      </c>
      <c r="D21" s="293">
        <v>5680.774564828758</v>
      </c>
      <c r="E21" s="361">
        <v>6376.531159220001</v>
      </c>
      <c r="F21" s="361">
        <v>1675.1266809499994</v>
      </c>
      <c r="G21" s="361">
        <v>45.46977257852316</v>
      </c>
      <c r="H21" s="361">
        <v>695.7565943912432</v>
      </c>
      <c r="I21" s="295">
        <v>12.24756565238241</v>
      </c>
    </row>
    <row r="22" spans="1:9" ht="15" customHeight="1">
      <c r="A22" s="375" t="s">
        <v>665</v>
      </c>
      <c r="B22" s="361">
        <v>1637.6389720000002</v>
      </c>
      <c r="C22" s="293">
        <v>1792.8980366999997</v>
      </c>
      <c r="D22" s="293">
        <v>1887.4380565947365</v>
      </c>
      <c r="E22" s="361">
        <v>2023.1429442999997</v>
      </c>
      <c r="F22" s="361">
        <v>155.2590646999995</v>
      </c>
      <c r="G22" s="361">
        <v>9.480664991160182</v>
      </c>
      <c r="H22" s="361">
        <v>135.70488770526322</v>
      </c>
      <c r="I22" s="295">
        <v>7.189898880713375</v>
      </c>
    </row>
    <row r="23" spans="1:9" ht="15" customHeight="1">
      <c r="A23" s="375" t="s">
        <v>666</v>
      </c>
      <c r="B23" s="361">
        <v>204.26</v>
      </c>
      <c r="C23" s="293">
        <v>146.51</v>
      </c>
      <c r="D23" s="293">
        <v>72.45008441730394</v>
      </c>
      <c r="E23" s="361">
        <v>107.473</v>
      </c>
      <c r="F23" s="361">
        <v>-57.75</v>
      </c>
      <c r="G23" s="361">
        <v>-28.272789581905418</v>
      </c>
      <c r="H23" s="361">
        <v>35.02291558269606</v>
      </c>
      <c r="I23" s="295">
        <v>48.34075193200355</v>
      </c>
    </row>
    <row r="24" spans="1:9" ht="15" customHeight="1">
      <c r="A24" s="375" t="s">
        <v>667</v>
      </c>
      <c r="B24" s="361">
        <v>1842.1455832200002</v>
      </c>
      <c r="C24" s="293">
        <v>3419.763199470001</v>
      </c>
      <c r="D24" s="293">
        <v>3720.886423816718</v>
      </c>
      <c r="E24" s="361">
        <v>4245.915214920002</v>
      </c>
      <c r="F24" s="361">
        <v>1577.6176162500008</v>
      </c>
      <c r="G24" s="361">
        <v>85.64022467173227</v>
      </c>
      <c r="H24" s="361">
        <v>525.0287911032838</v>
      </c>
      <c r="I24" s="295">
        <v>14.110314890093658</v>
      </c>
    </row>
    <row r="25" spans="1:9" ht="15" customHeight="1">
      <c r="A25" s="375" t="s">
        <v>668</v>
      </c>
      <c r="B25" s="361">
        <v>49500.807737002004</v>
      </c>
      <c r="C25" s="293">
        <v>65635.62608576</v>
      </c>
      <c r="D25" s="293">
        <v>58369.040146905616</v>
      </c>
      <c r="E25" s="361">
        <v>65117.706616269</v>
      </c>
      <c r="F25" s="361">
        <v>16134.818348757995</v>
      </c>
      <c r="G25" s="361">
        <v>32.595060740185</v>
      </c>
      <c r="H25" s="361">
        <v>6748.666469363387</v>
      </c>
      <c r="I25" s="295">
        <v>11.562065184519161</v>
      </c>
    </row>
    <row r="26" spans="1:9" ht="15" customHeight="1">
      <c r="A26" s="375" t="s">
        <v>669</v>
      </c>
      <c r="B26" s="361">
        <v>8356.077862500002</v>
      </c>
      <c r="C26" s="293">
        <v>13402.34692017</v>
      </c>
      <c r="D26" s="293">
        <v>11247.81889434779</v>
      </c>
      <c r="E26" s="361">
        <v>12964.475460054</v>
      </c>
      <c r="F26" s="361">
        <v>5046.269057669999</v>
      </c>
      <c r="G26" s="361">
        <v>60.390402539406665</v>
      </c>
      <c r="H26" s="361">
        <v>1716.6565657062092</v>
      </c>
      <c r="I26" s="295">
        <v>15.262128434241207</v>
      </c>
    </row>
    <row r="27" spans="1:9" ht="15" customHeight="1">
      <c r="A27" s="375" t="s">
        <v>670</v>
      </c>
      <c r="B27" s="361">
        <v>1442.41926884</v>
      </c>
      <c r="C27" s="293">
        <v>2027.5349399</v>
      </c>
      <c r="D27" s="293">
        <v>2641.5328150443306</v>
      </c>
      <c r="E27" s="361">
        <v>2969.0371218899995</v>
      </c>
      <c r="F27" s="361">
        <v>585.1156710599998</v>
      </c>
      <c r="G27" s="361">
        <v>40.564881771896495</v>
      </c>
      <c r="H27" s="361">
        <v>327.5043068456689</v>
      </c>
      <c r="I27" s="295">
        <v>12.398267588440792</v>
      </c>
    </row>
    <row r="28" spans="1:9" ht="15" customHeight="1">
      <c r="A28" s="375" t="s">
        <v>671</v>
      </c>
      <c r="B28" s="361">
        <v>39702.310605662</v>
      </c>
      <c r="C28" s="293">
        <v>50205.74422569</v>
      </c>
      <c r="D28" s="293">
        <v>44479.68843751349</v>
      </c>
      <c r="E28" s="361">
        <v>49184.194034325</v>
      </c>
      <c r="F28" s="361">
        <v>10503.433620028001</v>
      </c>
      <c r="G28" s="361">
        <v>26.45547188513026</v>
      </c>
      <c r="H28" s="361">
        <v>4704.505596811512</v>
      </c>
      <c r="I28" s="295">
        <v>10.576750337225391</v>
      </c>
    </row>
    <row r="29" spans="1:9" ht="15" customHeight="1">
      <c r="A29" s="375" t="s">
        <v>672</v>
      </c>
      <c r="B29" s="361">
        <v>3465.4554372600005</v>
      </c>
      <c r="C29" s="293">
        <v>5235.8887034</v>
      </c>
      <c r="D29" s="293">
        <v>2642.407161486233</v>
      </c>
      <c r="E29" s="361">
        <v>2661.811749266</v>
      </c>
      <c r="F29" s="361">
        <v>1770.4332661399994</v>
      </c>
      <c r="G29" s="361">
        <v>51.088040178055536</v>
      </c>
      <c r="H29" s="361">
        <v>19.4045877797671</v>
      </c>
      <c r="I29" s="295">
        <v>0.7343526789737017</v>
      </c>
    </row>
    <row r="30" spans="1:9" ht="15" customHeight="1">
      <c r="A30" s="375" t="s">
        <v>673</v>
      </c>
      <c r="B30" s="361">
        <v>1357.9503642899997</v>
      </c>
      <c r="C30" s="293">
        <v>1750.42344455</v>
      </c>
      <c r="D30" s="293">
        <v>1925.4605644855837</v>
      </c>
      <c r="E30" s="361">
        <v>2032.5453662700015</v>
      </c>
      <c r="F30" s="361">
        <v>392.4730802600004</v>
      </c>
      <c r="G30" s="361">
        <v>28.901872305561316</v>
      </c>
      <c r="H30" s="361">
        <v>107.08480178441778</v>
      </c>
      <c r="I30" s="295">
        <v>5.561516229392479</v>
      </c>
    </row>
    <row r="31" spans="1:9" ht="15" customHeight="1">
      <c r="A31" s="375" t="s">
        <v>674</v>
      </c>
      <c r="B31" s="361">
        <v>34878.904804112</v>
      </c>
      <c r="C31" s="293">
        <v>43219.432077740006</v>
      </c>
      <c r="D31" s="293">
        <v>39911.82071154167</v>
      </c>
      <c r="E31" s="363">
        <v>44489.836918789006</v>
      </c>
      <c r="F31" s="363">
        <v>8340.52727362801</v>
      </c>
      <c r="G31" s="363">
        <v>23.912812975264966</v>
      </c>
      <c r="H31" s="363">
        <v>4578.016207247332</v>
      </c>
      <c r="I31" s="374">
        <v>11.470326649176053</v>
      </c>
    </row>
    <row r="32" spans="1:9" ht="15" customHeight="1">
      <c r="A32" s="1069" t="s">
        <v>675</v>
      </c>
      <c r="B32" s="130">
        <v>7394.394141689199</v>
      </c>
      <c r="C32" s="130">
        <v>7179.078079405401</v>
      </c>
      <c r="D32" s="130">
        <v>4649.208476917452</v>
      </c>
      <c r="E32" s="1067">
        <v>6831.0864187689995</v>
      </c>
      <c r="F32" s="1067">
        <v>-215.3160622837986</v>
      </c>
      <c r="G32" s="1067">
        <v>-2.9118824092680984</v>
      </c>
      <c r="H32" s="1067">
        <v>2181.877941851548</v>
      </c>
      <c r="I32" s="1068">
        <v>46.93009471793338</v>
      </c>
    </row>
    <row r="33" spans="1:9" ht="15" customHeight="1">
      <c r="A33" s="369" t="s">
        <v>676</v>
      </c>
      <c r="B33" s="359">
        <v>716.9701162921999</v>
      </c>
      <c r="C33" s="370">
        <v>1307.8980161021998</v>
      </c>
      <c r="D33" s="370">
        <v>360.83003281267327</v>
      </c>
      <c r="E33" s="359">
        <v>368.33201875</v>
      </c>
      <c r="F33" s="359">
        <v>590.9278998099999</v>
      </c>
      <c r="G33" s="359">
        <v>82.42015760238021</v>
      </c>
      <c r="H33" s="359">
        <v>7.501985937326708</v>
      </c>
      <c r="I33" s="371">
        <v>2.0790913325170477</v>
      </c>
    </row>
    <row r="34" spans="1:9" ht="15" customHeight="1">
      <c r="A34" s="375" t="s">
        <v>677</v>
      </c>
      <c r="B34" s="361">
        <v>6677.424025397</v>
      </c>
      <c r="C34" s="293">
        <v>5871.180063303201</v>
      </c>
      <c r="D34" s="293">
        <v>4288.378444104778</v>
      </c>
      <c r="E34" s="361">
        <v>6462.754400019</v>
      </c>
      <c r="F34" s="361">
        <v>-806.2439620937994</v>
      </c>
      <c r="G34" s="361">
        <v>-12.07417649421874</v>
      </c>
      <c r="H34" s="361">
        <v>2174.375955914222</v>
      </c>
      <c r="I34" s="295">
        <v>50.70391954104074</v>
      </c>
    </row>
    <row r="35" spans="1:9" ht="15" customHeight="1">
      <c r="A35" s="375" t="s">
        <v>678</v>
      </c>
      <c r="B35" s="361">
        <v>4859.757447005</v>
      </c>
      <c r="C35" s="293">
        <v>4449.17254635</v>
      </c>
      <c r="D35" s="293">
        <v>3212.8575387779065</v>
      </c>
      <c r="E35" s="361">
        <v>4613.293375343999</v>
      </c>
      <c r="F35" s="361">
        <v>-410.58490065500064</v>
      </c>
      <c r="G35" s="361">
        <v>-8.448670641125068</v>
      </c>
      <c r="H35" s="361">
        <v>1400.4358365660928</v>
      </c>
      <c r="I35" s="295">
        <v>43.58848220512089</v>
      </c>
    </row>
    <row r="36" spans="1:9" ht="15" customHeight="1">
      <c r="A36" s="375" t="s">
        <v>679</v>
      </c>
      <c r="B36" s="361">
        <v>784.526690592</v>
      </c>
      <c r="C36" s="293">
        <v>623.06561339</v>
      </c>
      <c r="D36" s="293">
        <v>479.5153763134116</v>
      </c>
      <c r="E36" s="361">
        <v>1354.4008004600014</v>
      </c>
      <c r="F36" s="361">
        <v>-161.46107720200007</v>
      </c>
      <c r="G36" s="361">
        <v>-20.58069905565129</v>
      </c>
      <c r="H36" s="361">
        <v>874.8854241465898</v>
      </c>
      <c r="I36" s="295">
        <v>182.45200620527422</v>
      </c>
    </row>
    <row r="37" spans="1:9" ht="15" customHeight="1">
      <c r="A37" s="375" t="s">
        <v>680</v>
      </c>
      <c r="B37" s="361">
        <v>402.65964442200004</v>
      </c>
      <c r="C37" s="293">
        <v>331.269552094</v>
      </c>
      <c r="D37" s="293">
        <v>275.72343919720686</v>
      </c>
      <c r="E37" s="361">
        <v>240.91056791500006</v>
      </c>
      <c r="F37" s="361">
        <v>-71.39009232800004</v>
      </c>
      <c r="G37" s="361">
        <v>-17.729636758229727</v>
      </c>
      <c r="H37" s="361">
        <v>-34.8128712822068</v>
      </c>
      <c r="I37" s="295">
        <v>-12.626010825763506</v>
      </c>
    </row>
    <row r="38" spans="1:9" ht="15" customHeight="1">
      <c r="A38" s="375" t="s">
        <v>681</v>
      </c>
      <c r="B38" s="361">
        <v>630.480243378</v>
      </c>
      <c r="C38" s="293">
        <v>467.6723514692</v>
      </c>
      <c r="D38" s="293">
        <v>320.2820898162539</v>
      </c>
      <c r="E38" s="363">
        <v>254.14965629999946</v>
      </c>
      <c r="F38" s="363">
        <v>-162.80789190879995</v>
      </c>
      <c r="G38" s="363">
        <v>-25.822838006232278</v>
      </c>
      <c r="H38" s="363">
        <v>-66.13243351625445</v>
      </c>
      <c r="I38" s="374">
        <v>-20.648183466704204</v>
      </c>
    </row>
    <row r="39" spans="1:9" ht="15" customHeight="1">
      <c r="A39" s="1069" t="s">
        <v>682</v>
      </c>
      <c r="B39" s="130">
        <v>7648.671940099999</v>
      </c>
      <c r="C39" s="130">
        <v>8964.830055416001</v>
      </c>
      <c r="D39" s="130">
        <v>8664.605218412382</v>
      </c>
      <c r="E39" s="1070">
        <v>8425.006466261</v>
      </c>
      <c r="F39" s="1070">
        <v>1316.1581153160023</v>
      </c>
      <c r="G39" s="1070">
        <v>17.207668541982134</v>
      </c>
      <c r="H39" s="1070">
        <v>-239.59875215138163</v>
      </c>
      <c r="I39" s="1071">
        <v>-2.7652587291828556</v>
      </c>
    </row>
    <row r="40" spans="1:9" ht="15" customHeight="1">
      <c r="A40" s="369" t="s">
        <v>683</v>
      </c>
      <c r="B40" s="359">
        <v>1286.11185332</v>
      </c>
      <c r="C40" s="370">
        <v>2298.5602821800003</v>
      </c>
      <c r="D40" s="370">
        <v>2085.9544303195626</v>
      </c>
      <c r="E40" s="359">
        <v>2432.08127213</v>
      </c>
      <c r="F40" s="359">
        <v>1012.4484288600004</v>
      </c>
      <c r="G40" s="359">
        <v>78.72164666288097</v>
      </c>
      <c r="H40" s="359">
        <v>346.1268418104373</v>
      </c>
      <c r="I40" s="371">
        <v>16.59321204621961</v>
      </c>
    </row>
    <row r="41" spans="1:9" ht="15" customHeight="1">
      <c r="A41" s="375" t="s">
        <v>686</v>
      </c>
      <c r="B41" s="361">
        <v>3811.6031515299996</v>
      </c>
      <c r="C41" s="293">
        <v>3733.04038012</v>
      </c>
      <c r="D41" s="293">
        <v>4046.120231881033</v>
      </c>
      <c r="E41" s="361">
        <v>3822.1268238700004</v>
      </c>
      <c r="F41" s="361">
        <v>-78.56277140999964</v>
      </c>
      <c r="G41" s="361">
        <v>-2.06114771886638</v>
      </c>
      <c r="H41" s="361">
        <v>-223.99340801103244</v>
      </c>
      <c r="I41" s="295">
        <v>-5.536004744646413</v>
      </c>
    </row>
    <row r="42" spans="1:9" ht="15" customHeight="1">
      <c r="A42" s="375" t="s">
        <v>687</v>
      </c>
      <c r="B42" s="361">
        <v>511.19493863000014</v>
      </c>
      <c r="C42" s="293">
        <v>760.1521447100002</v>
      </c>
      <c r="D42" s="293">
        <v>478.8387079965868</v>
      </c>
      <c r="E42" s="361">
        <v>530.691339751</v>
      </c>
      <c r="F42" s="361">
        <v>248.9572060800001</v>
      </c>
      <c r="G42" s="361">
        <v>48.70103110707711</v>
      </c>
      <c r="H42" s="361">
        <v>51.85263175441321</v>
      </c>
      <c r="I42" s="295">
        <v>10.828830436737128</v>
      </c>
    </row>
    <row r="43" spans="1:9" ht="15" customHeight="1">
      <c r="A43" s="375" t="s">
        <v>688</v>
      </c>
      <c r="B43" s="361">
        <v>19.123</v>
      </c>
      <c r="C43" s="293">
        <v>36.18356103000001</v>
      </c>
      <c r="D43" s="293">
        <v>12.29640896520017</v>
      </c>
      <c r="E43" s="361">
        <v>13.92396982</v>
      </c>
      <c r="F43" s="361">
        <v>17.060561030000006</v>
      </c>
      <c r="G43" s="361">
        <v>89.21487752967633</v>
      </c>
      <c r="H43" s="361">
        <v>1.62756085479983</v>
      </c>
      <c r="I43" s="295">
        <v>13.236066394717014</v>
      </c>
    </row>
    <row r="44" spans="1:9" ht="15" customHeight="1">
      <c r="A44" s="372" t="s">
        <v>689</v>
      </c>
      <c r="B44" s="363">
        <v>2020.6389966199993</v>
      </c>
      <c r="C44" s="373">
        <v>2136.893687376</v>
      </c>
      <c r="D44" s="373">
        <v>2041.39543925</v>
      </c>
      <c r="E44" s="363">
        <v>1626.1830606899998</v>
      </c>
      <c r="F44" s="363">
        <v>116.25469075600063</v>
      </c>
      <c r="G44" s="363">
        <v>5.753362720924635</v>
      </c>
      <c r="H44" s="363">
        <v>-415.21237856000016</v>
      </c>
      <c r="I44" s="374">
        <v>-20.33963486822266</v>
      </c>
    </row>
    <row r="45" spans="1:9" ht="15" customHeight="1">
      <c r="A45" s="355" t="s">
        <v>690</v>
      </c>
      <c r="B45" s="130">
        <v>299.667100278</v>
      </c>
      <c r="C45" s="130">
        <v>271.95947816679995</v>
      </c>
      <c r="D45" s="130">
        <v>384.862579529093</v>
      </c>
      <c r="E45" s="1072">
        <v>377.017923942975</v>
      </c>
      <c r="F45" s="1072">
        <v>-27.707622111200067</v>
      </c>
      <c r="G45" s="1072">
        <v>-9.246134155366342</v>
      </c>
      <c r="H45" s="1072">
        <v>-7.8446555861179945</v>
      </c>
      <c r="I45" s="1073">
        <v>-2.038300422898088</v>
      </c>
    </row>
    <row r="46" spans="1:9" ht="15" customHeight="1">
      <c r="A46" s="355" t="s">
        <v>691</v>
      </c>
      <c r="B46" s="130">
        <v>18.4</v>
      </c>
      <c r="C46" s="130">
        <v>0</v>
      </c>
      <c r="D46" s="130">
        <v>0</v>
      </c>
      <c r="E46" s="130">
        <v>0</v>
      </c>
      <c r="F46" s="130">
        <v>-18.4</v>
      </c>
      <c r="G46" s="130">
        <v>-100</v>
      </c>
      <c r="H46" s="130">
        <v>0</v>
      </c>
      <c r="I46" s="1080" t="s">
        <v>1756</v>
      </c>
    </row>
    <row r="47" spans="1:9" ht="15" customHeight="1">
      <c r="A47" s="355" t="s">
        <v>692</v>
      </c>
      <c r="B47" s="130">
        <v>21377.638438842398</v>
      </c>
      <c r="C47" s="130">
        <v>27801.287060876195</v>
      </c>
      <c r="D47" s="130">
        <v>26631.589900099447</v>
      </c>
      <c r="E47" s="130">
        <v>32894.264761221595</v>
      </c>
      <c r="F47" s="130">
        <v>6423.648622033797</v>
      </c>
      <c r="G47" s="130">
        <v>30.04844824376045</v>
      </c>
      <c r="H47" s="130">
        <v>6262.674861122148</v>
      </c>
      <c r="I47" s="276">
        <v>23.5159631273038</v>
      </c>
    </row>
    <row r="48" spans="1:9" ht="15" customHeight="1" thickBot="1">
      <c r="A48" s="367" t="s">
        <v>1469</v>
      </c>
      <c r="B48" s="235">
        <v>401777.51838251646</v>
      </c>
      <c r="C48" s="235">
        <v>469559.32228009467</v>
      </c>
      <c r="D48" s="235">
        <v>469331.80069170706</v>
      </c>
      <c r="E48" s="235">
        <v>506504.3009794308</v>
      </c>
      <c r="F48" s="235">
        <v>67781.80389757804</v>
      </c>
      <c r="G48" s="235">
        <v>16.870481994725665</v>
      </c>
      <c r="H48" s="235">
        <v>37172.500287723684</v>
      </c>
      <c r="I48" s="376">
        <v>7.920302914257757</v>
      </c>
    </row>
    <row r="49" ht="13.5" thickTop="1">
      <c r="A49" s="15" t="s">
        <v>599</v>
      </c>
    </row>
  </sheetData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33" customWidth="1"/>
    <col min="2" max="2" width="6.421875" style="133" bestFit="1" customWidth="1"/>
    <col min="3" max="3" width="6.421875" style="134" bestFit="1" customWidth="1"/>
    <col min="4" max="4" width="6.421875" style="133" bestFit="1" customWidth="1"/>
    <col min="5" max="5" width="6.7109375" style="133" bestFit="1" customWidth="1"/>
    <col min="6" max="6" width="7.140625" style="133" bestFit="1" customWidth="1"/>
    <col min="7" max="7" width="8.28125" style="133" bestFit="1" customWidth="1"/>
    <col min="8" max="8" width="8.140625" style="133" customWidth="1"/>
    <col min="9" max="9" width="7.140625" style="133" bestFit="1" customWidth="1"/>
    <col min="10" max="16384" width="9.140625" style="133" customWidth="1"/>
  </cols>
  <sheetData>
    <row r="1" spans="1:9" ht="12.75">
      <c r="A1" s="1340" t="s">
        <v>1185</v>
      </c>
      <c r="B1" s="1340"/>
      <c r="C1" s="1340"/>
      <c r="D1" s="1340"/>
      <c r="E1" s="1340"/>
      <c r="F1" s="1340"/>
      <c r="G1" s="1340"/>
      <c r="H1" s="1340"/>
      <c r="I1" s="1340"/>
    </row>
    <row r="2" spans="1:9" s="1195" customFormat="1" ht="15.75" customHeight="1">
      <c r="A2" s="1341" t="s">
        <v>1148</v>
      </c>
      <c r="B2" s="1341"/>
      <c r="C2" s="1341"/>
      <c r="D2" s="1341"/>
      <c r="E2" s="1341"/>
      <c r="F2" s="1341"/>
      <c r="G2" s="1341"/>
      <c r="H2" s="1341"/>
      <c r="I2" s="1341"/>
    </row>
    <row r="3" spans="8:9" ht="13.5" thickBot="1">
      <c r="H3" s="1342" t="s">
        <v>583</v>
      </c>
      <c r="I3" s="1342"/>
    </row>
    <row r="4" spans="1:9" s="1197" customFormat="1" ht="13.5" thickTop="1">
      <c r="A4" s="1196"/>
      <c r="B4" s="378"/>
      <c r="C4" s="379"/>
      <c r="D4" s="379"/>
      <c r="E4" s="379"/>
      <c r="F4" s="1356" t="s">
        <v>592</v>
      </c>
      <c r="G4" s="1357"/>
      <c r="H4" s="1357"/>
      <c r="I4" s="1358"/>
    </row>
    <row r="5" spans="1:9" s="1197" customFormat="1" ht="14.25" customHeight="1">
      <c r="A5" s="1198" t="s">
        <v>1757</v>
      </c>
      <c r="B5" s="380">
        <v>2009</v>
      </c>
      <c r="C5" s="380">
        <v>2010</v>
      </c>
      <c r="D5" s="380">
        <v>2010</v>
      </c>
      <c r="E5" s="380">
        <v>2011</v>
      </c>
      <c r="F5" s="1350" t="s">
        <v>8</v>
      </c>
      <c r="G5" s="1351"/>
      <c r="H5" s="1338" t="s">
        <v>1665</v>
      </c>
      <c r="I5" s="1339"/>
    </row>
    <row r="6" spans="1:9" s="1200" customFormat="1" ht="12.75">
      <c r="A6" s="1199"/>
      <c r="B6" s="380" t="s">
        <v>1631</v>
      </c>
      <c r="C6" s="380" t="s">
        <v>1459</v>
      </c>
      <c r="D6" s="380" t="s">
        <v>992</v>
      </c>
      <c r="E6" s="380" t="s">
        <v>591</v>
      </c>
      <c r="F6" s="1194" t="s">
        <v>945</v>
      </c>
      <c r="G6" s="1194" t="s">
        <v>919</v>
      </c>
      <c r="H6" s="1194" t="s">
        <v>945</v>
      </c>
      <c r="I6" s="1045" t="s">
        <v>919</v>
      </c>
    </row>
    <row r="7" spans="1:9" s="1201" customFormat="1" ht="14.25">
      <c r="A7" s="381" t="s">
        <v>1758</v>
      </c>
      <c r="B7" s="130">
        <v>374.65</v>
      </c>
      <c r="C7" s="130">
        <v>532.1540000000001</v>
      </c>
      <c r="D7" s="130">
        <v>567.829</v>
      </c>
      <c r="E7" s="130">
        <v>183.211</v>
      </c>
      <c r="F7" s="130">
        <f>C7-B7</f>
        <v>157.50400000000013</v>
      </c>
      <c r="G7" s="130">
        <f>F7/B7*100</f>
        <v>42.04030428399844</v>
      </c>
      <c r="H7" s="130">
        <f>E7-D7</f>
        <v>-384.61799999999994</v>
      </c>
      <c r="I7" s="276">
        <f>H7/D7*100</f>
        <v>-67.73482861917937</v>
      </c>
    </row>
    <row r="8" spans="1:11" ht="14.25" hidden="1">
      <c r="A8" s="382" t="s">
        <v>1760</v>
      </c>
      <c r="B8" s="361">
        <v>0</v>
      </c>
      <c r="C8" s="361">
        <v>0</v>
      </c>
      <c r="D8" s="361">
        <v>1.1720000000000002</v>
      </c>
      <c r="E8" s="361">
        <v>2.706</v>
      </c>
      <c r="F8" s="361">
        <f>C8-B8</f>
        <v>0</v>
      </c>
      <c r="G8" s="361" t="e">
        <f aca="true" t="shared" si="0" ref="G8:G47">F8/B8*100</f>
        <v>#DIV/0!</v>
      </c>
      <c r="H8" s="361">
        <f aca="true" t="shared" si="1" ref="H8:H46">E8-D8</f>
        <v>1.5339999999999998</v>
      </c>
      <c r="I8" s="295">
        <f aca="true" t="shared" si="2" ref="I8:I47">H8/D8*100</f>
        <v>130.88737201365183</v>
      </c>
      <c r="K8" s="1201"/>
    </row>
    <row r="9" spans="1:11" ht="14.25" hidden="1">
      <c r="A9" s="382" t="s">
        <v>1761</v>
      </c>
      <c r="B9" s="361"/>
      <c r="C9" s="361">
        <v>0.9029999999999999</v>
      </c>
      <c r="D9" s="361">
        <v>0.8220000000000001</v>
      </c>
      <c r="E9" s="361">
        <v>0.714</v>
      </c>
      <c r="F9" s="361">
        <f aca="true" t="shared" si="3" ref="F9:F68">C9-B9</f>
        <v>0.9029999999999999</v>
      </c>
      <c r="G9" s="361" t="e">
        <f t="shared" si="0"/>
        <v>#DIV/0!</v>
      </c>
      <c r="H9" s="361">
        <f t="shared" si="1"/>
        <v>-0.1080000000000001</v>
      </c>
      <c r="I9" s="295">
        <f t="shared" si="2"/>
        <v>-13.138686131386873</v>
      </c>
      <c r="K9" s="1201"/>
    </row>
    <row r="10" spans="1:11" ht="14.25" hidden="1">
      <c r="A10" s="382" t="s">
        <v>1762</v>
      </c>
      <c r="B10" s="361"/>
      <c r="C10" s="361">
        <v>0</v>
      </c>
      <c r="D10" s="361">
        <v>0</v>
      </c>
      <c r="E10" s="361">
        <v>0</v>
      </c>
      <c r="F10" s="361">
        <f t="shared" si="3"/>
        <v>0</v>
      </c>
      <c r="G10" s="361" t="e">
        <f t="shared" si="0"/>
        <v>#DIV/0!</v>
      </c>
      <c r="H10" s="361">
        <f t="shared" si="1"/>
        <v>0</v>
      </c>
      <c r="I10" s="295" t="e">
        <f t="shared" si="2"/>
        <v>#DIV/0!</v>
      </c>
      <c r="K10" s="1201"/>
    </row>
    <row r="11" spans="1:11" ht="14.25" hidden="1">
      <c r="A11" s="382" t="s">
        <v>1763</v>
      </c>
      <c r="B11" s="361"/>
      <c r="C11" s="361">
        <v>0</v>
      </c>
      <c r="D11" s="361">
        <v>0</v>
      </c>
      <c r="E11" s="361">
        <v>0</v>
      </c>
      <c r="F11" s="361">
        <f t="shared" si="3"/>
        <v>0</v>
      </c>
      <c r="G11" s="361" t="e">
        <f t="shared" si="0"/>
        <v>#DIV/0!</v>
      </c>
      <c r="H11" s="361">
        <f t="shared" si="1"/>
        <v>0</v>
      </c>
      <c r="I11" s="295" t="e">
        <f t="shared" si="2"/>
        <v>#DIV/0!</v>
      </c>
      <c r="K11" s="1201"/>
    </row>
    <row r="12" spans="1:11" ht="14.25" hidden="1">
      <c r="A12" s="382" t="s">
        <v>1764</v>
      </c>
      <c r="B12" s="361"/>
      <c r="C12" s="361">
        <v>0</v>
      </c>
      <c r="D12" s="361">
        <v>0</v>
      </c>
      <c r="E12" s="361">
        <v>0</v>
      </c>
      <c r="F12" s="361">
        <f t="shared" si="3"/>
        <v>0</v>
      </c>
      <c r="G12" s="361" t="e">
        <f t="shared" si="0"/>
        <v>#DIV/0!</v>
      </c>
      <c r="H12" s="361">
        <f t="shared" si="1"/>
        <v>0</v>
      </c>
      <c r="I12" s="295" t="e">
        <f t="shared" si="2"/>
        <v>#DIV/0!</v>
      </c>
      <c r="K12" s="1201"/>
    </row>
    <row r="13" spans="1:11" ht="14.25">
      <c r="A13" s="382" t="s">
        <v>685</v>
      </c>
      <c r="B13" s="361">
        <v>27.6</v>
      </c>
      <c r="C13" s="361">
        <v>305.65700000000004</v>
      </c>
      <c r="D13" s="361">
        <v>373.565</v>
      </c>
      <c r="E13" s="361">
        <v>60.18</v>
      </c>
      <c r="F13" s="361">
        <f>C13-B13</f>
        <v>278.057</v>
      </c>
      <c r="G13" s="361">
        <f t="shared" si="0"/>
        <v>1007.4528985507246</v>
      </c>
      <c r="H13" s="361">
        <f>E13-D13</f>
        <v>-313.385</v>
      </c>
      <c r="I13" s="295">
        <f t="shared" si="2"/>
        <v>-83.89035375369748</v>
      </c>
      <c r="K13" s="1201"/>
    </row>
    <row r="14" spans="1:11" ht="14.25" hidden="1">
      <c r="A14" s="382" t="s">
        <v>1765</v>
      </c>
      <c r="B14" s="361"/>
      <c r="C14" s="361">
        <v>0.019</v>
      </c>
      <c r="D14" s="361">
        <v>0.019</v>
      </c>
      <c r="E14" s="361">
        <v>0.019</v>
      </c>
      <c r="F14" s="361">
        <f t="shared" si="3"/>
        <v>0.019</v>
      </c>
      <c r="G14" s="361" t="e">
        <f>F14/B14*100</f>
        <v>#DIV/0!</v>
      </c>
      <c r="H14" s="361">
        <f>E14-D14</f>
        <v>0</v>
      </c>
      <c r="I14" s="295">
        <f>H14/D14*100</f>
        <v>0</v>
      </c>
      <c r="K14" s="1201"/>
    </row>
    <row r="15" spans="1:11" ht="14.25" hidden="1">
      <c r="A15" s="382" t="s">
        <v>1766</v>
      </c>
      <c r="B15" s="361"/>
      <c r="C15" s="361">
        <v>0</v>
      </c>
      <c r="D15" s="361">
        <v>0</v>
      </c>
      <c r="E15" s="361">
        <v>0</v>
      </c>
      <c r="F15" s="361">
        <f t="shared" si="3"/>
        <v>0</v>
      </c>
      <c r="G15" s="361" t="e">
        <f t="shared" si="0"/>
        <v>#DIV/0!</v>
      </c>
      <c r="H15" s="361">
        <f t="shared" si="1"/>
        <v>0</v>
      </c>
      <c r="I15" s="295" t="e">
        <f t="shared" si="2"/>
        <v>#DIV/0!</v>
      </c>
      <c r="K15" s="1201"/>
    </row>
    <row r="16" spans="1:11" ht="14.25">
      <c r="A16" s="382" t="s">
        <v>1767</v>
      </c>
      <c r="B16" s="361">
        <v>65.1</v>
      </c>
      <c r="C16" s="361">
        <v>69.7</v>
      </c>
      <c r="D16" s="361">
        <v>69.6</v>
      </c>
      <c r="E16" s="361">
        <v>69.6</v>
      </c>
      <c r="F16" s="361">
        <f t="shared" si="3"/>
        <v>4.6000000000000085</v>
      </c>
      <c r="G16" s="361">
        <f t="shared" si="0"/>
        <v>7.066052227342563</v>
      </c>
      <c r="H16" s="361">
        <f t="shared" si="1"/>
        <v>0</v>
      </c>
      <c r="I16" s="295">
        <f t="shared" si="2"/>
        <v>0</v>
      </c>
      <c r="K16" s="1201"/>
    </row>
    <row r="17" spans="1:11" ht="14.25" hidden="1">
      <c r="A17" s="382" t="s">
        <v>1768</v>
      </c>
      <c r="B17" s="361"/>
      <c r="C17" s="361">
        <v>0</v>
      </c>
      <c r="D17" s="361">
        <v>0</v>
      </c>
      <c r="E17" s="361">
        <v>0</v>
      </c>
      <c r="F17" s="361">
        <f t="shared" si="3"/>
        <v>0</v>
      </c>
      <c r="G17" s="361" t="e">
        <f t="shared" si="0"/>
        <v>#DIV/0!</v>
      </c>
      <c r="H17" s="361">
        <f t="shared" si="1"/>
        <v>0</v>
      </c>
      <c r="I17" s="295" t="e">
        <f t="shared" si="2"/>
        <v>#DIV/0!</v>
      </c>
      <c r="K17" s="1201"/>
    </row>
    <row r="18" spans="1:11" ht="14.25" hidden="1">
      <c r="A18" s="382" t="s">
        <v>1769</v>
      </c>
      <c r="B18" s="361"/>
      <c r="C18" s="361">
        <v>0</v>
      </c>
      <c r="D18" s="361">
        <v>0</v>
      </c>
      <c r="E18" s="361">
        <v>0</v>
      </c>
      <c r="F18" s="361">
        <f t="shared" si="3"/>
        <v>0</v>
      </c>
      <c r="G18" s="361" t="e">
        <f t="shared" si="0"/>
        <v>#DIV/0!</v>
      </c>
      <c r="H18" s="361">
        <f t="shared" si="1"/>
        <v>0</v>
      </c>
      <c r="I18" s="295" t="e">
        <f t="shared" si="2"/>
        <v>#DIV/0!</v>
      </c>
      <c r="K18" s="1201"/>
    </row>
    <row r="19" spans="1:11" ht="14.25">
      <c r="A19" s="382" t="s">
        <v>1770</v>
      </c>
      <c r="B19" s="361">
        <v>15.625</v>
      </c>
      <c r="C19" s="361">
        <v>15.625</v>
      </c>
      <c r="D19" s="361">
        <v>15.625</v>
      </c>
      <c r="E19" s="361">
        <v>0</v>
      </c>
      <c r="F19" s="361">
        <f t="shared" si="3"/>
        <v>0</v>
      </c>
      <c r="G19" s="361">
        <f t="shared" si="0"/>
        <v>0</v>
      </c>
      <c r="H19" s="361">
        <f t="shared" si="1"/>
        <v>-15.625</v>
      </c>
      <c r="I19" s="295">
        <f t="shared" si="2"/>
        <v>-100</v>
      </c>
      <c r="K19" s="1201"/>
    </row>
    <row r="20" spans="1:11" ht="14.25" hidden="1">
      <c r="A20" s="382" t="s">
        <v>1771</v>
      </c>
      <c r="B20" s="361"/>
      <c r="C20" s="361">
        <v>0</v>
      </c>
      <c r="D20" s="361">
        <v>0</v>
      </c>
      <c r="E20" s="361">
        <v>0</v>
      </c>
      <c r="F20" s="361">
        <f t="shared" si="3"/>
        <v>0</v>
      </c>
      <c r="G20" s="361" t="e">
        <f t="shared" si="0"/>
        <v>#DIV/0!</v>
      </c>
      <c r="H20" s="361">
        <f t="shared" si="1"/>
        <v>0</v>
      </c>
      <c r="I20" s="295" t="e">
        <f t="shared" si="2"/>
        <v>#DIV/0!</v>
      </c>
      <c r="K20" s="1201"/>
    </row>
    <row r="21" spans="1:11" ht="14.25" hidden="1">
      <c r="A21" s="382" t="s">
        <v>1772</v>
      </c>
      <c r="B21" s="361"/>
      <c r="C21" s="361">
        <v>0</v>
      </c>
      <c r="D21" s="361">
        <v>0</v>
      </c>
      <c r="E21" s="361">
        <v>0</v>
      </c>
      <c r="F21" s="361">
        <f t="shared" si="3"/>
        <v>0</v>
      </c>
      <c r="G21" s="361" t="e">
        <f t="shared" si="0"/>
        <v>#DIV/0!</v>
      </c>
      <c r="H21" s="361">
        <f t="shared" si="1"/>
        <v>0</v>
      </c>
      <c r="I21" s="295" t="e">
        <f t="shared" si="2"/>
        <v>#DIV/0!</v>
      </c>
      <c r="K21" s="1201"/>
    </row>
    <row r="22" spans="1:11" ht="14.25">
      <c r="A22" s="382" t="s">
        <v>1773</v>
      </c>
      <c r="B22" s="361">
        <v>266.325</v>
      </c>
      <c r="C22" s="361">
        <v>140.25</v>
      </c>
      <c r="D22" s="361">
        <v>107.026</v>
      </c>
      <c r="E22" s="361">
        <v>49.992000000000004</v>
      </c>
      <c r="F22" s="361">
        <f t="shared" si="3"/>
        <v>-126.07499999999999</v>
      </c>
      <c r="G22" s="361">
        <f t="shared" si="0"/>
        <v>-47.338777809067864</v>
      </c>
      <c r="H22" s="361">
        <f t="shared" si="1"/>
        <v>-57.03399999999999</v>
      </c>
      <c r="I22" s="295">
        <f t="shared" si="2"/>
        <v>-53.289854801636984</v>
      </c>
      <c r="K22" s="1201"/>
    </row>
    <row r="23" spans="1:11" s="1200" customFormat="1" ht="14.25">
      <c r="A23" s="381" t="s">
        <v>1776</v>
      </c>
      <c r="B23" s="130">
        <v>3099.326</v>
      </c>
      <c r="C23" s="130">
        <v>1578.385</v>
      </c>
      <c r="D23" s="130">
        <v>606.759</v>
      </c>
      <c r="E23" s="130">
        <v>2035.6830000000002</v>
      </c>
      <c r="F23" s="130">
        <f t="shared" si="3"/>
        <v>-1520.941</v>
      </c>
      <c r="G23" s="130">
        <f t="shared" si="0"/>
        <v>-49.07328238462169</v>
      </c>
      <c r="H23" s="130">
        <f>E23-D23</f>
        <v>1428.9240000000002</v>
      </c>
      <c r="I23" s="276">
        <f t="shared" si="2"/>
        <v>235.50108033008166</v>
      </c>
      <c r="K23" s="1201"/>
    </row>
    <row r="24" spans="1:11" ht="14.25" hidden="1">
      <c r="A24" s="382" t="s">
        <v>1777</v>
      </c>
      <c r="B24" s="361"/>
      <c r="C24" s="361">
        <v>183.03</v>
      </c>
      <c r="D24" s="361">
        <v>0</v>
      </c>
      <c r="E24" s="361">
        <v>497</v>
      </c>
      <c r="F24" s="361">
        <f t="shared" si="3"/>
        <v>183.03</v>
      </c>
      <c r="G24" s="361" t="e">
        <f t="shared" si="0"/>
        <v>#DIV/0!</v>
      </c>
      <c r="H24" s="361">
        <f t="shared" si="1"/>
        <v>497</v>
      </c>
      <c r="I24" s="295" t="e">
        <f t="shared" si="2"/>
        <v>#DIV/0!</v>
      </c>
      <c r="K24" s="1201"/>
    </row>
    <row r="25" spans="1:11" ht="14.25" hidden="1">
      <c r="A25" s="382" t="s">
        <v>0</v>
      </c>
      <c r="B25" s="361">
        <v>0</v>
      </c>
      <c r="C25" s="361">
        <v>0</v>
      </c>
      <c r="D25" s="361">
        <v>0</v>
      </c>
      <c r="E25" s="361">
        <v>0</v>
      </c>
      <c r="F25" s="361">
        <f t="shared" si="3"/>
        <v>0</v>
      </c>
      <c r="G25" s="361" t="e">
        <f t="shared" si="0"/>
        <v>#DIV/0!</v>
      </c>
      <c r="H25" s="361">
        <f t="shared" si="1"/>
        <v>0</v>
      </c>
      <c r="I25" s="295" t="e">
        <f t="shared" si="2"/>
        <v>#DIV/0!</v>
      </c>
      <c r="K25" s="1201"/>
    </row>
    <row r="26" spans="1:11" ht="14.25">
      <c r="A26" s="382" t="s">
        <v>1</v>
      </c>
      <c r="B26" s="361">
        <v>747.723</v>
      </c>
      <c r="C26" s="361">
        <v>94.2</v>
      </c>
      <c r="D26" s="361">
        <v>346.5</v>
      </c>
      <c r="E26" s="361">
        <v>299.4</v>
      </c>
      <c r="F26" s="361">
        <f t="shared" si="3"/>
        <v>-653.5229999999999</v>
      </c>
      <c r="G26" s="361">
        <f t="shared" si="0"/>
        <v>-87.4017517182165</v>
      </c>
      <c r="H26" s="361">
        <f t="shared" si="1"/>
        <v>-47.10000000000002</v>
      </c>
      <c r="I26" s="295">
        <f t="shared" si="2"/>
        <v>-13.593073593073598</v>
      </c>
      <c r="K26" s="1201"/>
    </row>
    <row r="27" spans="1:11" ht="14.25">
      <c r="A27" s="382" t="s">
        <v>2</v>
      </c>
      <c r="B27" s="361">
        <v>387.204</v>
      </c>
      <c r="C27" s="361">
        <v>366.568</v>
      </c>
      <c r="D27" s="361">
        <v>124.82299999999998</v>
      </c>
      <c r="E27" s="361">
        <v>2.2640000000000002</v>
      </c>
      <c r="F27" s="361">
        <f t="shared" si="3"/>
        <v>-20.636000000000024</v>
      </c>
      <c r="G27" s="361">
        <f t="shared" si="0"/>
        <v>-5.329490397826476</v>
      </c>
      <c r="H27" s="361">
        <f t="shared" si="1"/>
        <v>-122.55899999999998</v>
      </c>
      <c r="I27" s="295">
        <f t="shared" si="2"/>
        <v>-98.18623170409299</v>
      </c>
      <c r="K27" s="1201"/>
    </row>
    <row r="28" spans="1:11" ht="14.25">
      <c r="A28" s="382" t="s">
        <v>3</v>
      </c>
      <c r="B28" s="361">
        <v>1069.7</v>
      </c>
      <c r="C28" s="361">
        <v>0</v>
      </c>
      <c r="D28" s="361">
        <v>0</v>
      </c>
      <c r="E28" s="361">
        <v>0</v>
      </c>
      <c r="F28" s="361">
        <f t="shared" si="3"/>
        <v>-1069.7</v>
      </c>
      <c r="G28" s="361">
        <f t="shared" si="0"/>
        <v>-100</v>
      </c>
      <c r="H28" s="361">
        <f t="shared" si="1"/>
        <v>0</v>
      </c>
      <c r="I28" s="872" t="s">
        <v>1756</v>
      </c>
      <c r="K28" s="1201"/>
    </row>
    <row r="29" spans="1:11" ht="14.25">
      <c r="A29" s="382" t="s">
        <v>584</v>
      </c>
      <c r="B29" s="361"/>
      <c r="C29" s="361">
        <v>64.519</v>
      </c>
      <c r="D29" s="361">
        <v>62.688</v>
      </c>
      <c r="E29" s="361">
        <v>65</v>
      </c>
      <c r="F29" s="361">
        <f t="shared" si="3"/>
        <v>64.519</v>
      </c>
      <c r="G29" s="1025" t="s">
        <v>1756</v>
      </c>
      <c r="H29" s="361">
        <f t="shared" si="1"/>
        <v>2.3119999999999976</v>
      </c>
      <c r="I29" s="295">
        <f t="shared" si="2"/>
        <v>3.688106176620721</v>
      </c>
      <c r="K29" s="1201"/>
    </row>
    <row r="30" spans="1:11" ht="14.25">
      <c r="A30" s="382" t="s">
        <v>4</v>
      </c>
      <c r="B30" s="361">
        <v>894.699</v>
      </c>
      <c r="C30" s="361">
        <v>870.068</v>
      </c>
      <c r="D30" s="361">
        <v>72.748</v>
      </c>
      <c r="E30" s="361">
        <v>1172.019</v>
      </c>
      <c r="F30" s="361">
        <f t="shared" si="3"/>
        <v>-24.630999999999972</v>
      </c>
      <c r="G30" s="361">
        <f t="shared" si="0"/>
        <v>-2.75299290599408</v>
      </c>
      <c r="H30" s="361">
        <f t="shared" si="1"/>
        <v>1099.271</v>
      </c>
      <c r="I30" s="295">
        <f t="shared" si="2"/>
        <v>1511.0669709132897</v>
      </c>
      <c r="K30" s="1201"/>
    </row>
    <row r="31" spans="1:11" s="1200" customFormat="1" ht="14.25">
      <c r="A31" s="381" t="s">
        <v>5</v>
      </c>
      <c r="B31" s="130">
        <v>965.833</v>
      </c>
      <c r="C31" s="130">
        <v>979.243</v>
      </c>
      <c r="D31" s="130">
        <v>1560.09653847</v>
      </c>
      <c r="E31" s="130">
        <v>0</v>
      </c>
      <c r="F31" s="130">
        <f t="shared" si="3"/>
        <v>13.410000000000082</v>
      </c>
      <c r="G31" s="130">
        <f t="shared" si="0"/>
        <v>1.3884387880720666</v>
      </c>
      <c r="H31" s="130">
        <f t="shared" si="1"/>
        <v>-1560.09653847</v>
      </c>
      <c r="I31" s="276">
        <f t="shared" si="2"/>
        <v>-100</v>
      </c>
      <c r="K31" s="1201"/>
    </row>
    <row r="32" spans="1:11" ht="14.25">
      <c r="A32" s="382" t="s">
        <v>6</v>
      </c>
      <c r="B32" s="361">
        <v>50</v>
      </c>
      <c r="C32" s="361">
        <v>0</v>
      </c>
      <c r="D32" s="361">
        <v>0</v>
      </c>
      <c r="E32" s="361">
        <v>1862.386</v>
      </c>
      <c r="F32" s="361">
        <f t="shared" si="3"/>
        <v>-50</v>
      </c>
      <c r="G32" s="361">
        <f t="shared" si="0"/>
        <v>-100</v>
      </c>
      <c r="H32" s="361">
        <f t="shared" si="1"/>
        <v>1862.386</v>
      </c>
      <c r="I32" s="872" t="s">
        <v>1756</v>
      </c>
      <c r="K32" s="1201"/>
    </row>
    <row r="33" spans="1:11" ht="14.25" hidden="1">
      <c r="A33" s="382" t="s">
        <v>7</v>
      </c>
      <c r="B33" s="361"/>
      <c r="C33" s="361">
        <v>0</v>
      </c>
      <c r="D33" s="361">
        <v>0</v>
      </c>
      <c r="E33" s="361">
        <v>0</v>
      </c>
      <c r="F33" s="361">
        <f t="shared" si="3"/>
        <v>0</v>
      </c>
      <c r="G33" s="361" t="e">
        <f t="shared" si="0"/>
        <v>#DIV/0!</v>
      </c>
      <c r="H33" s="361">
        <f t="shared" si="1"/>
        <v>0</v>
      </c>
      <c r="I33" s="295" t="e">
        <f t="shared" si="2"/>
        <v>#DIV/0!</v>
      </c>
      <c r="K33" s="1201"/>
    </row>
    <row r="34" spans="1:11" ht="14.25" hidden="1">
      <c r="A34" s="382" t="s">
        <v>9</v>
      </c>
      <c r="B34" s="361"/>
      <c r="C34" s="361">
        <v>0</v>
      </c>
      <c r="D34" s="361">
        <v>-0.004</v>
      </c>
      <c r="E34" s="361">
        <v>0</v>
      </c>
      <c r="F34" s="361">
        <f t="shared" si="3"/>
        <v>0</v>
      </c>
      <c r="G34" s="361" t="e">
        <f t="shared" si="0"/>
        <v>#DIV/0!</v>
      </c>
      <c r="H34" s="361">
        <f t="shared" si="1"/>
        <v>0.004</v>
      </c>
      <c r="I34" s="295">
        <f t="shared" si="2"/>
        <v>-100</v>
      </c>
      <c r="K34" s="1201"/>
    </row>
    <row r="35" spans="1:11" ht="14.25" hidden="1">
      <c r="A35" s="382" t="s">
        <v>10</v>
      </c>
      <c r="B35" s="361"/>
      <c r="C35" s="361">
        <v>0</v>
      </c>
      <c r="D35" s="361">
        <v>0</v>
      </c>
      <c r="E35" s="361">
        <v>0</v>
      </c>
      <c r="F35" s="361">
        <f t="shared" si="3"/>
        <v>0</v>
      </c>
      <c r="G35" s="361" t="e">
        <f t="shared" si="0"/>
        <v>#DIV/0!</v>
      </c>
      <c r="H35" s="361">
        <f t="shared" si="1"/>
        <v>0</v>
      </c>
      <c r="I35" s="295" t="e">
        <f t="shared" si="2"/>
        <v>#DIV/0!</v>
      </c>
      <c r="K35" s="1201"/>
    </row>
    <row r="36" spans="1:11" ht="14.25" hidden="1">
      <c r="A36" s="382" t="s">
        <v>11</v>
      </c>
      <c r="B36" s="361"/>
      <c r="C36" s="361">
        <v>225.602</v>
      </c>
      <c r="D36" s="361">
        <v>297.675</v>
      </c>
      <c r="E36" s="361">
        <v>0</v>
      </c>
      <c r="F36" s="361">
        <f t="shared" si="3"/>
        <v>225.602</v>
      </c>
      <c r="G36" s="361" t="e">
        <f t="shared" si="0"/>
        <v>#DIV/0!</v>
      </c>
      <c r="H36" s="361">
        <f t="shared" si="1"/>
        <v>-297.675</v>
      </c>
      <c r="I36" s="295">
        <f t="shared" si="2"/>
        <v>-100</v>
      </c>
      <c r="K36" s="1201"/>
    </row>
    <row r="37" spans="1:11" ht="14.25" hidden="1">
      <c r="A37" s="382" t="s">
        <v>12</v>
      </c>
      <c r="B37" s="361"/>
      <c r="C37" s="361">
        <v>0</v>
      </c>
      <c r="D37" s="361">
        <v>0</v>
      </c>
      <c r="E37" s="361">
        <v>297.675</v>
      </c>
      <c r="F37" s="361">
        <f t="shared" si="3"/>
        <v>0</v>
      </c>
      <c r="G37" s="361" t="e">
        <f t="shared" si="0"/>
        <v>#DIV/0!</v>
      </c>
      <c r="H37" s="361">
        <f t="shared" si="1"/>
        <v>297.675</v>
      </c>
      <c r="I37" s="295" t="e">
        <f t="shared" si="2"/>
        <v>#DIV/0!</v>
      </c>
      <c r="K37" s="1201"/>
    </row>
    <row r="38" spans="1:11" ht="14.25" hidden="1">
      <c r="A38" s="382" t="s">
        <v>13</v>
      </c>
      <c r="B38" s="361"/>
      <c r="C38" s="361">
        <v>0</v>
      </c>
      <c r="D38" s="361">
        <v>0</v>
      </c>
      <c r="E38" s="361">
        <v>0</v>
      </c>
      <c r="F38" s="361">
        <f t="shared" si="3"/>
        <v>0</v>
      </c>
      <c r="G38" s="361" t="e">
        <f t="shared" si="0"/>
        <v>#DIV/0!</v>
      </c>
      <c r="H38" s="361">
        <f t="shared" si="1"/>
        <v>0</v>
      </c>
      <c r="I38" s="295" t="e">
        <f t="shared" si="2"/>
        <v>#DIV/0!</v>
      </c>
      <c r="K38" s="1201"/>
    </row>
    <row r="39" spans="1:11" ht="14.25" hidden="1">
      <c r="A39" s="382" t="s">
        <v>14</v>
      </c>
      <c r="B39" s="361"/>
      <c r="C39" s="361">
        <v>0</v>
      </c>
      <c r="D39" s="361">
        <v>0</v>
      </c>
      <c r="E39" s="361">
        <v>1000</v>
      </c>
      <c r="F39" s="361">
        <f t="shared" si="3"/>
        <v>0</v>
      </c>
      <c r="G39" s="361" t="e">
        <f t="shared" si="0"/>
        <v>#DIV/0!</v>
      </c>
      <c r="H39" s="361">
        <f t="shared" si="1"/>
        <v>1000</v>
      </c>
      <c r="I39" s="295" t="e">
        <f t="shared" si="2"/>
        <v>#DIV/0!</v>
      </c>
      <c r="K39" s="1201"/>
    </row>
    <row r="40" spans="1:11" ht="14.25">
      <c r="A40" s="382" t="s">
        <v>15</v>
      </c>
      <c r="B40" s="361">
        <v>915.833</v>
      </c>
      <c r="C40" s="361">
        <v>753.641</v>
      </c>
      <c r="D40" s="361">
        <v>1262.42553847</v>
      </c>
      <c r="E40" s="361">
        <v>0</v>
      </c>
      <c r="F40" s="361">
        <f t="shared" si="3"/>
        <v>-162.192</v>
      </c>
      <c r="G40" s="361">
        <f t="shared" si="0"/>
        <v>-17.709778966252582</v>
      </c>
      <c r="H40" s="361">
        <f t="shared" si="1"/>
        <v>-1262.42553847</v>
      </c>
      <c r="I40" s="295">
        <f t="shared" si="2"/>
        <v>-100</v>
      </c>
      <c r="K40" s="1201"/>
    </row>
    <row r="41" spans="1:11" s="1200" customFormat="1" ht="14.25">
      <c r="A41" s="381" t="s">
        <v>16</v>
      </c>
      <c r="B41" s="130">
        <v>232.813</v>
      </c>
      <c r="C41" s="130">
        <v>259.36</v>
      </c>
      <c r="D41" s="130">
        <v>566.038</v>
      </c>
      <c r="E41" s="130">
        <v>564.711</v>
      </c>
      <c r="F41" s="130">
        <f t="shared" si="3"/>
        <v>26.547000000000025</v>
      </c>
      <c r="G41" s="130">
        <f t="shared" si="0"/>
        <v>11.40271376598387</v>
      </c>
      <c r="H41" s="130">
        <f t="shared" si="1"/>
        <v>-1.3269999999999982</v>
      </c>
      <c r="I41" s="276">
        <f t="shared" si="2"/>
        <v>-0.23443655726293963</v>
      </c>
      <c r="K41" s="1201"/>
    </row>
    <row r="42" spans="1:11" ht="14.25" hidden="1">
      <c r="A42" s="382" t="s">
        <v>17</v>
      </c>
      <c r="B42" s="361"/>
      <c r="C42" s="361">
        <v>0</v>
      </c>
      <c r="D42" s="361">
        <v>0</v>
      </c>
      <c r="E42" s="361">
        <v>404.17600000000004</v>
      </c>
      <c r="F42" s="361">
        <f t="shared" si="3"/>
        <v>0</v>
      </c>
      <c r="G42" s="361" t="e">
        <f t="shared" si="0"/>
        <v>#DIV/0!</v>
      </c>
      <c r="H42" s="361">
        <f t="shared" si="1"/>
        <v>404.17600000000004</v>
      </c>
      <c r="I42" s="295" t="e">
        <f t="shared" si="2"/>
        <v>#DIV/0!</v>
      </c>
      <c r="K42" s="1201"/>
    </row>
    <row r="43" spans="1:11" ht="14.25" hidden="1">
      <c r="A43" s="382" t="s">
        <v>18</v>
      </c>
      <c r="B43" s="361"/>
      <c r="C43" s="361">
        <v>0</v>
      </c>
      <c r="D43" s="361">
        <v>0</v>
      </c>
      <c r="E43" s="361">
        <v>0</v>
      </c>
      <c r="F43" s="361">
        <f t="shared" si="3"/>
        <v>0</v>
      </c>
      <c r="G43" s="361" t="e">
        <f t="shared" si="0"/>
        <v>#DIV/0!</v>
      </c>
      <c r="H43" s="361">
        <f t="shared" si="1"/>
        <v>0</v>
      </c>
      <c r="I43" s="295" t="e">
        <f t="shared" si="2"/>
        <v>#DIV/0!</v>
      </c>
      <c r="K43" s="1201"/>
    </row>
    <row r="44" spans="1:11" ht="14.25" hidden="1">
      <c r="A44" s="382" t="s">
        <v>19</v>
      </c>
      <c r="B44" s="361"/>
      <c r="C44" s="361">
        <v>0</v>
      </c>
      <c r="D44" s="361">
        <v>0</v>
      </c>
      <c r="E44" s="361">
        <v>0</v>
      </c>
      <c r="F44" s="361">
        <f t="shared" si="3"/>
        <v>0</v>
      </c>
      <c r="G44" s="361" t="e">
        <f t="shared" si="0"/>
        <v>#DIV/0!</v>
      </c>
      <c r="H44" s="361">
        <f t="shared" si="1"/>
        <v>0</v>
      </c>
      <c r="I44" s="295" t="e">
        <f t="shared" si="2"/>
        <v>#DIV/0!</v>
      </c>
      <c r="K44" s="1201"/>
    </row>
    <row r="45" spans="1:11" ht="14.25" hidden="1">
      <c r="A45" s="382" t="s">
        <v>20</v>
      </c>
      <c r="B45" s="361"/>
      <c r="C45" s="361">
        <v>0</v>
      </c>
      <c r="D45" s="361">
        <v>287.13800000000003</v>
      </c>
      <c r="E45" s="361">
        <v>0</v>
      </c>
      <c r="F45" s="361">
        <f t="shared" si="3"/>
        <v>0</v>
      </c>
      <c r="G45" s="361" t="e">
        <f t="shared" si="0"/>
        <v>#DIV/0!</v>
      </c>
      <c r="H45" s="361">
        <f t="shared" si="1"/>
        <v>-287.13800000000003</v>
      </c>
      <c r="I45" s="295">
        <f t="shared" si="2"/>
        <v>-100</v>
      </c>
      <c r="K45" s="1201"/>
    </row>
    <row r="46" spans="1:11" ht="14.25">
      <c r="A46" s="382" t="s">
        <v>21</v>
      </c>
      <c r="B46" s="361">
        <v>232.792</v>
      </c>
      <c r="C46" s="361">
        <v>167.863</v>
      </c>
      <c r="D46" s="361">
        <v>187.6</v>
      </c>
      <c r="E46" s="361">
        <v>258.37600000000003</v>
      </c>
      <c r="F46" s="361">
        <f t="shared" si="3"/>
        <v>-64.929</v>
      </c>
      <c r="G46" s="361">
        <f t="shared" si="0"/>
        <v>-27.89142238564899</v>
      </c>
      <c r="H46" s="361">
        <f t="shared" si="1"/>
        <v>70.77600000000004</v>
      </c>
      <c r="I46" s="295">
        <f t="shared" si="2"/>
        <v>37.72707889125802</v>
      </c>
      <c r="K46" s="1201"/>
    </row>
    <row r="47" spans="1:11" ht="14.25" hidden="1">
      <c r="A47" s="382" t="s">
        <v>22</v>
      </c>
      <c r="B47" s="361"/>
      <c r="C47" s="361">
        <v>0</v>
      </c>
      <c r="D47" s="361">
        <v>0</v>
      </c>
      <c r="E47" s="361">
        <v>54.5</v>
      </c>
      <c r="F47" s="361">
        <f t="shared" si="3"/>
        <v>0</v>
      </c>
      <c r="G47" s="361" t="e">
        <f t="shared" si="0"/>
        <v>#DIV/0!</v>
      </c>
      <c r="H47" s="361">
        <f>(SUM(H7:H10,H13,H31,H38,H44:H46))</f>
        <v>-2473.03553847</v>
      </c>
      <c r="I47" s="295" t="e">
        <f t="shared" si="2"/>
        <v>#DIV/0!</v>
      </c>
      <c r="K47" s="1201"/>
    </row>
    <row r="48" spans="1:11" ht="14.25" hidden="1">
      <c r="A48" s="382" t="s">
        <v>23</v>
      </c>
      <c r="B48" s="361"/>
      <c r="C48" s="361">
        <v>0</v>
      </c>
      <c r="D48" s="361">
        <v>0</v>
      </c>
      <c r="E48" s="361">
        <v>0</v>
      </c>
      <c r="F48" s="361">
        <f t="shared" si="3"/>
        <v>0</v>
      </c>
      <c r="G48" s="361">
        <v>0</v>
      </c>
      <c r="H48" s="361">
        <v>0</v>
      </c>
      <c r="I48" s="295">
        <v>0</v>
      </c>
      <c r="K48" s="1201"/>
    </row>
    <row r="49" spans="1:11" ht="14.25">
      <c r="A49" s="382" t="s">
        <v>24</v>
      </c>
      <c r="B49" s="361">
        <v>0.020999999999999998</v>
      </c>
      <c r="C49" s="361">
        <v>91.497</v>
      </c>
      <c r="D49" s="361">
        <v>91.3</v>
      </c>
      <c r="E49" s="361">
        <v>0</v>
      </c>
      <c r="F49" s="361">
        <f t="shared" si="3"/>
        <v>91.476</v>
      </c>
      <c r="G49" s="361">
        <f aca="true" t="shared" si="4" ref="G49:G68">F49/B49*100</f>
        <v>435600</v>
      </c>
      <c r="H49" s="361">
        <f aca="true" t="shared" si="5" ref="H49:H62">E49-D49</f>
        <v>-91.3</v>
      </c>
      <c r="I49" s="295">
        <f aca="true" t="shared" si="6" ref="I49:I68">H49/D49*100</f>
        <v>-100</v>
      </c>
      <c r="K49" s="1201"/>
    </row>
    <row r="50" spans="1:11" s="1200" customFormat="1" ht="14.25">
      <c r="A50" s="381" t="s">
        <v>25</v>
      </c>
      <c r="B50" s="130">
        <v>1134.649</v>
      </c>
      <c r="C50" s="130">
        <v>2558.317</v>
      </c>
      <c r="D50" s="130">
        <v>2213.513</v>
      </c>
      <c r="E50" s="130">
        <v>91.3</v>
      </c>
      <c r="F50" s="130">
        <f t="shared" si="3"/>
        <v>1423.6680000000001</v>
      </c>
      <c r="G50" s="130">
        <f>F50/B50*100</f>
        <v>125.47210635183217</v>
      </c>
      <c r="H50" s="130">
        <f>E50-D50</f>
        <v>-2122.2129999999997</v>
      </c>
      <c r="I50" s="276">
        <f>H50/D50*100</f>
        <v>-95.87533481845374</v>
      </c>
      <c r="K50" s="1201"/>
    </row>
    <row r="51" spans="1:11" ht="14.25" hidden="1">
      <c r="A51" s="382" t="s">
        <v>26</v>
      </c>
      <c r="B51" s="361">
        <v>0</v>
      </c>
      <c r="C51" s="361">
        <v>0</v>
      </c>
      <c r="D51" s="361">
        <v>0</v>
      </c>
      <c r="E51" s="361">
        <v>2598.392</v>
      </c>
      <c r="F51" s="361">
        <f t="shared" si="3"/>
        <v>0</v>
      </c>
      <c r="G51" s="361" t="e">
        <f t="shared" si="4"/>
        <v>#DIV/0!</v>
      </c>
      <c r="H51" s="361">
        <f t="shared" si="5"/>
        <v>2598.392</v>
      </c>
      <c r="I51" s="295" t="e">
        <f t="shared" si="6"/>
        <v>#DIV/0!</v>
      </c>
      <c r="K51" s="1201"/>
    </row>
    <row r="52" spans="1:11" ht="14.25">
      <c r="A52" s="382" t="s">
        <v>27</v>
      </c>
      <c r="B52" s="361">
        <v>4.0409999999999995</v>
      </c>
      <c r="C52" s="361">
        <v>502.8079999999999</v>
      </c>
      <c r="D52" s="361">
        <v>27</v>
      </c>
      <c r="E52" s="361">
        <v>0</v>
      </c>
      <c r="F52" s="361">
        <f t="shared" si="3"/>
        <v>498.7669999999999</v>
      </c>
      <c r="G52" s="361">
        <f t="shared" si="4"/>
        <v>12342.662707250678</v>
      </c>
      <c r="H52" s="361">
        <f t="shared" si="5"/>
        <v>-27</v>
      </c>
      <c r="I52" s="295">
        <f t="shared" si="6"/>
        <v>-100</v>
      </c>
      <c r="K52" s="1201"/>
    </row>
    <row r="53" spans="1:11" ht="14.25">
      <c r="A53" s="382" t="s">
        <v>585</v>
      </c>
      <c r="B53" s="361">
        <v>154.244</v>
      </c>
      <c r="C53" s="361">
        <v>286.19</v>
      </c>
      <c r="D53" s="361">
        <v>217</v>
      </c>
      <c r="E53" s="361">
        <v>10.573</v>
      </c>
      <c r="F53" s="361">
        <f t="shared" si="3"/>
        <v>131.946</v>
      </c>
      <c r="G53" s="361">
        <f t="shared" si="4"/>
        <v>85.54368403309043</v>
      </c>
      <c r="H53" s="361">
        <f t="shared" si="5"/>
        <v>-206.427</v>
      </c>
      <c r="I53" s="295">
        <f t="shared" si="6"/>
        <v>-95.12764976958525</v>
      </c>
      <c r="K53" s="1201"/>
    </row>
    <row r="54" spans="1:11" ht="14.25" hidden="1">
      <c r="A54" s="382" t="s">
        <v>28</v>
      </c>
      <c r="B54" s="361"/>
      <c r="C54" s="361">
        <v>0</v>
      </c>
      <c r="D54" s="361">
        <v>0</v>
      </c>
      <c r="E54" s="361">
        <v>733.568</v>
      </c>
      <c r="F54" s="361">
        <f t="shared" si="3"/>
        <v>0</v>
      </c>
      <c r="G54" s="361" t="e">
        <f t="shared" si="4"/>
        <v>#DIV/0!</v>
      </c>
      <c r="H54" s="361">
        <f t="shared" si="5"/>
        <v>733.568</v>
      </c>
      <c r="I54" s="295" t="e">
        <f t="shared" si="6"/>
        <v>#DIV/0!</v>
      </c>
      <c r="K54" s="1201"/>
    </row>
    <row r="55" spans="1:11" ht="14.25" hidden="1">
      <c r="A55" s="382" t="s">
        <v>29</v>
      </c>
      <c r="B55" s="361"/>
      <c r="C55" s="361">
        <v>0</v>
      </c>
      <c r="D55" s="361">
        <v>0</v>
      </c>
      <c r="E55" s="361">
        <v>0</v>
      </c>
      <c r="F55" s="361">
        <f t="shared" si="3"/>
        <v>0</v>
      </c>
      <c r="G55" s="361" t="e">
        <f t="shared" si="4"/>
        <v>#DIV/0!</v>
      </c>
      <c r="H55" s="361">
        <f t="shared" si="5"/>
        <v>0</v>
      </c>
      <c r="I55" s="295" t="e">
        <f t="shared" si="6"/>
        <v>#DIV/0!</v>
      </c>
      <c r="K55" s="1201"/>
    </row>
    <row r="56" spans="1:11" ht="14.25" hidden="1">
      <c r="A56" s="382" t="s">
        <v>31</v>
      </c>
      <c r="B56" s="361"/>
      <c r="C56" s="361">
        <v>0</v>
      </c>
      <c r="D56" s="361">
        <v>0</v>
      </c>
      <c r="E56" s="361">
        <v>0</v>
      </c>
      <c r="F56" s="361">
        <f t="shared" si="3"/>
        <v>0</v>
      </c>
      <c r="G56" s="361" t="e">
        <f t="shared" si="4"/>
        <v>#DIV/0!</v>
      </c>
      <c r="H56" s="361">
        <f t="shared" si="5"/>
        <v>0</v>
      </c>
      <c r="I56" s="295" t="e">
        <f t="shared" si="6"/>
        <v>#DIV/0!</v>
      </c>
      <c r="K56" s="1201"/>
    </row>
    <row r="57" spans="1:11" ht="14.25">
      <c r="A57" s="382" t="s">
        <v>32</v>
      </c>
      <c r="B57" s="361">
        <v>690</v>
      </c>
      <c r="C57" s="361">
        <v>779</v>
      </c>
      <c r="D57" s="361">
        <v>940</v>
      </c>
      <c r="E57" s="361">
        <v>0</v>
      </c>
      <c r="F57" s="361">
        <f t="shared" si="3"/>
        <v>89</v>
      </c>
      <c r="G57" s="361">
        <f t="shared" si="4"/>
        <v>12.89855072463768</v>
      </c>
      <c r="H57" s="361">
        <f t="shared" si="5"/>
        <v>-940</v>
      </c>
      <c r="I57" s="295">
        <f t="shared" si="6"/>
        <v>-100</v>
      </c>
      <c r="K57" s="1201"/>
    </row>
    <row r="58" spans="1:11" ht="14.25" hidden="1">
      <c r="A58" s="382" t="s">
        <v>33</v>
      </c>
      <c r="B58" s="361"/>
      <c r="C58" s="361">
        <v>0</v>
      </c>
      <c r="D58" s="361">
        <v>0</v>
      </c>
      <c r="E58" s="361">
        <v>750</v>
      </c>
      <c r="F58" s="361">
        <f t="shared" si="3"/>
        <v>0</v>
      </c>
      <c r="G58" s="361" t="e">
        <f t="shared" si="4"/>
        <v>#DIV/0!</v>
      </c>
      <c r="H58" s="361">
        <f t="shared" si="5"/>
        <v>750</v>
      </c>
      <c r="I58" s="295" t="e">
        <f t="shared" si="6"/>
        <v>#DIV/0!</v>
      </c>
      <c r="K58" s="1201"/>
    </row>
    <row r="59" spans="1:11" ht="14.25" hidden="1">
      <c r="A59" s="382" t="s">
        <v>577</v>
      </c>
      <c r="B59" s="361"/>
      <c r="C59" s="361">
        <v>0</v>
      </c>
      <c r="D59" s="361">
        <v>0</v>
      </c>
      <c r="E59" s="361">
        <v>0</v>
      </c>
      <c r="F59" s="361">
        <f t="shared" si="3"/>
        <v>0</v>
      </c>
      <c r="G59" s="361" t="e">
        <f t="shared" si="4"/>
        <v>#DIV/0!</v>
      </c>
      <c r="H59" s="361">
        <f t="shared" si="5"/>
        <v>0</v>
      </c>
      <c r="I59" s="295" t="e">
        <f t="shared" si="6"/>
        <v>#DIV/0!</v>
      </c>
      <c r="K59" s="1201"/>
    </row>
    <row r="60" spans="1:11" ht="14.25">
      <c r="A60" s="382" t="s">
        <v>64</v>
      </c>
      <c r="B60" s="361">
        <v>286.364</v>
      </c>
      <c r="C60" s="361">
        <v>990.3190000000001</v>
      </c>
      <c r="D60" s="361">
        <v>1029.513</v>
      </c>
      <c r="E60" s="361">
        <v>0</v>
      </c>
      <c r="F60" s="361">
        <f t="shared" si="3"/>
        <v>703.9550000000002</v>
      </c>
      <c r="G60" s="361">
        <f t="shared" si="4"/>
        <v>245.8252433965164</v>
      </c>
      <c r="H60" s="361">
        <f t="shared" si="5"/>
        <v>-1029.513</v>
      </c>
      <c r="I60" s="295">
        <f t="shared" si="6"/>
        <v>-100</v>
      </c>
      <c r="K60" s="1201"/>
    </row>
    <row r="61" spans="1:11" s="1200" customFormat="1" ht="14.25">
      <c r="A61" s="381" t="s">
        <v>1469</v>
      </c>
      <c r="B61" s="130">
        <v>5807.271000000001</v>
      </c>
      <c r="C61" s="130">
        <v>5907.459</v>
      </c>
      <c r="D61" s="130">
        <v>6712.0655384699985</v>
      </c>
      <c r="E61" s="130">
        <v>1104.2509999999997</v>
      </c>
      <c r="F61" s="130">
        <f t="shared" si="3"/>
        <v>100.18799999999919</v>
      </c>
      <c r="G61" s="130">
        <f t="shared" si="4"/>
        <v>1.7252165431921325</v>
      </c>
      <c r="H61" s="130">
        <f t="shared" si="5"/>
        <v>-5607.814538469998</v>
      </c>
      <c r="I61" s="276">
        <f t="shared" si="6"/>
        <v>-83.54826850734666</v>
      </c>
      <c r="K61" s="1201"/>
    </row>
    <row r="62" spans="1:11" ht="14.25" hidden="1">
      <c r="A62" s="382"/>
      <c r="B62" s="359"/>
      <c r="C62" s="359">
        <v>0</v>
      </c>
      <c r="D62" s="359">
        <v>0</v>
      </c>
      <c r="E62" s="359">
        <v>7083.848000000001</v>
      </c>
      <c r="F62" s="359">
        <f t="shared" si="3"/>
        <v>0</v>
      </c>
      <c r="G62" s="359" t="e">
        <f t="shared" si="4"/>
        <v>#DIV/0!</v>
      </c>
      <c r="H62" s="359">
        <f t="shared" si="5"/>
        <v>7083.848000000001</v>
      </c>
      <c r="I62" s="371" t="e">
        <f t="shared" si="6"/>
        <v>#DIV/0!</v>
      </c>
      <c r="K62" s="1201"/>
    </row>
    <row r="63" spans="1:11" ht="14.25">
      <c r="A63" s="382" t="s">
        <v>65</v>
      </c>
      <c r="B63" s="361">
        <v>965.833</v>
      </c>
      <c r="C63" s="361">
        <v>979.243</v>
      </c>
      <c r="D63" s="361">
        <v>1213.96253847</v>
      </c>
      <c r="E63" s="361">
        <v>1862.386</v>
      </c>
      <c r="F63" s="361">
        <f t="shared" si="3"/>
        <v>13.410000000000082</v>
      </c>
      <c r="G63" s="361">
        <f t="shared" si="4"/>
        <v>1.3884387880720666</v>
      </c>
      <c r="H63" s="1025" t="s">
        <v>1756</v>
      </c>
      <c r="I63" s="872" t="s">
        <v>1756</v>
      </c>
      <c r="K63" s="1201"/>
    </row>
    <row r="64" spans="1:11" ht="14.25">
      <c r="A64" s="382" t="s">
        <v>66</v>
      </c>
      <c r="B64" s="361">
        <v>4841.438000000001</v>
      </c>
      <c r="C64" s="361">
        <v>4928.215999999999</v>
      </c>
      <c r="D64" s="361">
        <v>4070.1629999999996</v>
      </c>
      <c r="E64" s="46">
        <v>5144.262000000001</v>
      </c>
      <c r="F64" s="361">
        <f t="shared" si="3"/>
        <v>86.77799999999843</v>
      </c>
      <c r="G64" s="361">
        <f t="shared" si="4"/>
        <v>1.7924013485249302</v>
      </c>
      <c r="H64" s="361">
        <f>E63-D64</f>
        <v>-2207.7769999999996</v>
      </c>
      <c r="I64" s="295">
        <f t="shared" si="6"/>
        <v>-54.24296275112324</v>
      </c>
      <c r="K64" s="1201"/>
    </row>
    <row r="65" spans="1:11" ht="14.25" hidden="1">
      <c r="A65" s="382"/>
      <c r="B65" s="361"/>
      <c r="C65" s="361">
        <v>0</v>
      </c>
      <c r="D65" s="46"/>
      <c r="E65" s="133">
        <v>0</v>
      </c>
      <c r="F65" s="46">
        <f t="shared" si="3"/>
        <v>0</v>
      </c>
      <c r="G65" s="361"/>
      <c r="H65" s="361"/>
      <c r="I65" s="295"/>
      <c r="K65" s="1201"/>
    </row>
    <row r="66" spans="1:11" ht="14.25">
      <c r="A66" s="382" t="s">
        <v>67</v>
      </c>
      <c r="B66" s="361">
        <v>532.9554</v>
      </c>
      <c r="C66" s="361">
        <v>573.365</v>
      </c>
      <c r="D66" s="133">
        <f>SUM(D67:D68)</f>
        <v>636.8770000000001</v>
      </c>
      <c r="E66" s="361">
        <v>57.456999999999994</v>
      </c>
      <c r="F66" s="133">
        <f t="shared" si="3"/>
        <v>40.409599999999955</v>
      </c>
      <c r="G66" s="361">
        <f t="shared" si="4"/>
        <v>7.5821729172835015</v>
      </c>
      <c r="H66" s="361">
        <f>E65-D66</f>
        <v>-636.8770000000001</v>
      </c>
      <c r="I66" s="295">
        <f t="shared" si="6"/>
        <v>-100</v>
      </c>
      <c r="K66" s="1201"/>
    </row>
    <row r="67" spans="1:11" ht="14.25">
      <c r="A67" s="382" t="s">
        <v>68</v>
      </c>
      <c r="B67" s="361">
        <v>4.1659999999999995</v>
      </c>
      <c r="C67" s="361">
        <v>6.936</v>
      </c>
      <c r="D67" s="361">
        <v>3.897</v>
      </c>
      <c r="E67" s="361">
        <v>0</v>
      </c>
      <c r="F67" s="361">
        <f t="shared" si="3"/>
        <v>2.7700000000000005</v>
      </c>
      <c r="G67" s="361">
        <f t="shared" si="4"/>
        <v>66.49063850216037</v>
      </c>
      <c r="H67" s="361">
        <f>E66-D67</f>
        <v>53.559999999999995</v>
      </c>
      <c r="I67" s="295">
        <f t="shared" si="6"/>
        <v>1374.3905568385937</v>
      </c>
      <c r="K67" s="1201"/>
    </row>
    <row r="68" spans="1:11" ht="15" thickBot="1">
      <c r="A68" s="383" t="s">
        <v>69</v>
      </c>
      <c r="B68" s="384">
        <v>528.7894</v>
      </c>
      <c r="C68" s="384">
        <v>566.429</v>
      </c>
      <c r="D68" s="384">
        <v>632.98</v>
      </c>
      <c r="E68" s="1223">
        <v>57.456999999999994</v>
      </c>
      <c r="F68" s="384">
        <f t="shared" si="3"/>
        <v>37.63959999999997</v>
      </c>
      <c r="G68" s="384">
        <f t="shared" si="4"/>
        <v>7.118070067213898</v>
      </c>
      <c r="H68" s="384">
        <f>E67-D68</f>
        <v>-632.98</v>
      </c>
      <c r="I68" s="300">
        <f t="shared" si="6"/>
        <v>-100</v>
      </c>
      <c r="K68" s="1201"/>
    </row>
    <row r="69" spans="4:5" ht="12.75" thickTop="1">
      <c r="D69" s="134"/>
      <c r="E69" s="134"/>
    </row>
    <row r="70" spans="4:5" ht="12">
      <c r="D70" s="134"/>
      <c r="E70" s="134"/>
    </row>
    <row r="71" spans="4:5" ht="12">
      <c r="D71" s="134"/>
      <c r="E71" s="134"/>
    </row>
    <row r="72" spans="4:5" ht="12">
      <c r="D72" s="134"/>
      <c r="E72" s="134"/>
    </row>
    <row r="73" spans="4:5" ht="12">
      <c r="D73" s="134"/>
      <c r="E73" s="134"/>
    </row>
    <row r="74" spans="4:5" ht="12">
      <c r="D74" s="134"/>
      <c r="E74" s="134"/>
    </row>
    <row r="75" spans="4:5" ht="12">
      <c r="D75" s="134"/>
      <c r="E75" s="134"/>
    </row>
    <row r="76" spans="4:5" ht="12">
      <c r="D76" s="134"/>
      <c r="E76" s="134"/>
    </row>
    <row r="77" spans="4:5" ht="12">
      <c r="D77" s="134"/>
      <c r="E77" s="134"/>
    </row>
    <row r="78" spans="4:5" ht="12">
      <c r="D78" s="134"/>
      <c r="E78" s="134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2011-02-23T06:25:32Z</cp:lastPrinted>
  <dcterms:created xsi:type="dcterms:W3CDTF">1996-10-14T23:33:28Z</dcterms:created>
  <dcterms:modified xsi:type="dcterms:W3CDTF">2011-03-03T10:26:57Z</dcterms:modified>
  <cp:category/>
  <cp:version/>
  <cp:contentType/>
  <cp:contentStatus/>
</cp:coreProperties>
</file>